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wamp64\www\SITIOS_WEB\CONSEJO MINERO\XLS\"/>
    </mc:Choice>
  </mc:AlternateContent>
  <bookViews>
    <workbookView xWindow="0" yWindow="0" windowWidth="23040" windowHeight="8430" tabRatio="734" activeTab="1"/>
  </bookViews>
  <sheets>
    <sheet name="Agua Superficial" sheetId="1" r:id="rId1"/>
    <sheet name="Agua Subterránea" sheetId="2" r:id="rId2"/>
    <sheet name="Aguas Mina" sheetId="3" r:id="rId3"/>
    <sheet name="Agua Mar No Desalada" sheetId="4" r:id="rId4"/>
    <sheet name="Agua Mar Desalada" sheetId="5" r:id="rId5"/>
    <sheet name="Aguas Terceros" sheetId="6" r:id="rId6"/>
  </sheets>
  <definedNames>
    <definedName name="Región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3" l="1"/>
  <c r="G47" i="3"/>
  <c r="G56" i="2"/>
  <c r="H27" i="2"/>
  <c r="C58" i="2"/>
  <c r="G27" i="2" l="1"/>
  <c r="G11" i="6"/>
  <c r="G60" i="2"/>
  <c r="G30" i="6"/>
  <c r="C28" i="6"/>
  <c r="F11" i="6"/>
  <c r="G34" i="3"/>
  <c r="G33" i="3"/>
  <c r="G31" i="3"/>
  <c r="G30" i="3"/>
  <c r="G29" i="3"/>
  <c r="C44" i="3"/>
  <c r="G22" i="3"/>
  <c r="G27" i="6" l="1"/>
  <c r="G26" i="6"/>
  <c r="G25" i="6"/>
  <c r="G24" i="6"/>
  <c r="G23" i="6"/>
  <c r="G21" i="6"/>
  <c r="G19" i="6"/>
  <c r="G18" i="6"/>
  <c r="G17" i="6"/>
  <c r="G23" i="5"/>
  <c r="H11" i="5"/>
  <c r="H8" i="4"/>
  <c r="D15" i="4"/>
  <c r="D13" i="4"/>
  <c r="D17" i="4" s="1"/>
  <c r="G8" i="4"/>
  <c r="F8" i="4"/>
  <c r="D11" i="4"/>
  <c r="G45" i="3"/>
  <c r="G43" i="3"/>
  <c r="G42" i="3"/>
  <c r="G41" i="3"/>
  <c r="G39" i="3"/>
  <c r="G38" i="3"/>
  <c r="G36" i="3"/>
  <c r="G32" i="3"/>
  <c r="H33" i="1"/>
  <c r="H31" i="1"/>
  <c r="H30" i="1"/>
  <c r="H29" i="1"/>
  <c r="H28" i="1"/>
  <c r="H26" i="1"/>
  <c r="H25" i="1"/>
  <c r="H23" i="1"/>
  <c r="H22" i="1"/>
  <c r="H21" i="1"/>
  <c r="H35" i="1" s="1"/>
  <c r="H16" i="1"/>
  <c r="C17" i="4" l="1"/>
  <c r="G16" i="1"/>
  <c r="E11" i="6" l="1"/>
  <c r="C11" i="4" l="1"/>
  <c r="E8" i="4"/>
  <c r="C34" i="1" l="1"/>
  <c r="G11" i="5" l="1"/>
  <c r="C21" i="5"/>
  <c r="C16" i="1"/>
  <c r="D16" i="1"/>
  <c r="E16" i="1"/>
  <c r="F16" i="1"/>
  <c r="E22" i="3" l="1"/>
  <c r="F22" i="3"/>
  <c r="E27" i="2"/>
  <c r="F27" i="2"/>
  <c r="E11" i="5"/>
  <c r="F11" i="5"/>
</calcChain>
</file>

<file path=xl/sharedStrings.xml><?xml version="1.0" encoding="utf-8"?>
<sst xmlns="http://schemas.openxmlformats.org/spreadsheetml/2006/main" count="598" uniqueCount="102">
  <si>
    <t>EXTRACCIÓN DE AGUA SUPERFICIAL POR CUENCA</t>
  </si>
  <si>
    <t>Región</t>
  </si>
  <si>
    <t>Cuenca</t>
  </si>
  <si>
    <t>Región de Antofagasta</t>
  </si>
  <si>
    <t>Río Loa</t>
  </si>
  <si>
    <t>Región de Atacama</t>
  </si>
  <si>
    <t>Río Copiapó</t>
  </si>
  <si>
    <t>Pedernales</t>
  </si>
  <si>
    <t>Región de Coquimbo</t>
  </si>
  <si>
    <t>Río Choapa</t>
  </si>
  <si>
    <t>Región de Valparaíso</t>
  </si>
  <si>
    <t>Río Aconcagua</t>
  </si>
  <si>
    <t>Región Metropolitana</t>
  </si>
  <si>
    <t>Río Maipo-Río Mapocho</t>
  </si>
  <si>
    <t>Rio Rapel</t>
  </si>
  <si>
    <t>Región del Lib. General Bernardo O'Higgins</t>
  </si>
  <si>
    <t>Rio Cachapoal</t>
  </si>
  <si>
    <t>Total</t>
  </si>
  <si>
    <t>EXTRACCIÓN DE AGUA SUBTERRÁNEA POR CUENCA</t>
  </si>
  <si>
    <t>Región de Tarapacá</t>
  </si>
  <si>
    <t>Lagunillas</t>
  </si>
  <si>
    <t>Coposa</t>
  </si>
  <si>
    <t>Michincha</t>
  </si>
  <si>
    <t>Salar de Ascotán</t>
  </si>
  <si>
    <t>Salar de Atacama</t>
  </si>
  <si>
    <t>Salar de Punta Negra</t>
  </si>
  <si>
    <t>Monturaqui</t>
  </si>
  <si>
    <t>Quebrada La Negra</t>
  </si>
  <si>
    <t>Peñón</t>
  </si>
  <si>
    <t>Salar de Maricunga</t>
  </si>
  <si>
    <t>Río Salado</t>
  </si>
  <si>
    <t>Río Elqui</t>
  </si>
  <si>
    <t>Costeras entre La Ligua y Río Aconcagua</t>
  </si>
  <si>
    <t>EXTRACCIÓN DE AGUA MINA POR CUENCA</t>
  </si>
  <si>
    <t>Huinquintipa</t>
  </si>
  <si>
    <t>Hamburgo</t>
  </si>
  <si>
    <t>Falla Mantoverde</t>
  </si>
  <si>
    <t>Río Maipo</t>
  </si>
  <si>
    <t>Sector/Bahía</t>
  </si>
  <si>
    <t>Michilla</t>
  </si>
  <si>
    <t>Mejillones</t>
  </si>
  <si>
    <t>Puerto Coloso</t>
  </si>
  <si>
    <t>Bahía Flamenco</t>
  </si>
  <si>
    <t>ADQUISICIÓN DE AGUA A TERCEROS POR REGIÓN</t>
  </si>
  <si>
    <t>Quebrada Blanca</t>
  </si>
  <si>
    <r>
      <t>Caudal (m</t>
    </r>
    <r>
      <rPr>
        <b/>
        <vertAlign val="superscript"/>
        <sz val="8"/>
        <color theme="0"/>
        <rFont val="Arial"/>
        <family val="2"/>
      </rPr>
      <t>3</t>
    </r>
    <r>
      <rPr>
        <b/>
        <sz val="8"/>
        <color theme="0"/>
        <rFont val="Arial"/>
        <family val="2"/>
      </rPr>
      <t>/s)</t>
    </r>
  </si>
  <si>
    <t>Región del Lib. Bernardo O'Higgins</t>
  </si>
  <si>
    <t>Río Cachapoal</t>
  </si>
  <si>
    <t>-</t>
  </si>
  <si>
    <t>Quebrada Tamas</t>
  </si>
  <si>
    <t>EXTRACCIÓN DE AGUA DE MAR NO DESALADA POR SECTOR/BAHÍA</t>
  </si>
  <si>
    <t>OBTENCIÓN DE AGUA DE MAR DESALADA POR SECTOR/BAHÍA</t>
  </si>
  <si>
    <t>Punta Padrones</t>
  </si>
  <si>
    <t>Cerro Colorado</t>
  </si>
  <si>
    <t>Doña Inés de Collahuasi</t>
  </si>
  <si>
    <t>El Abra</t>
  </si>
  <si>
    <t>Chuquicamata</t>
  </si>
  <si>
    <t>Radomiro Tomic</t>
  </si>
  <si>
    <t>Ministro Hales</t>
  </si>
  <si>
    <t>Centinela</t>
  </si>
  <si>
    <t>Gabriela Mistral</t>
  </si>
  <si>
    <t>Lomas Bayas</t>
  </si>
  <si>
    <t>Zaldívar</t>
  </si>
  <si>
    <t>Escondida</t>
  </si>
  <si>
    <t>Altonorte</t>
  </si>
  <si>
    <t>Salvador</t>
  </si>
  <si>
    <t>Maricunga</t>
  </si>
  <si>
    <t>Ojos del Salado</t>
  </si>
  <si>
    <t>Candelaria</t>
  </si>
  <si>
    <t>Caserones</t>
  </si>
  <si>
    <t xml:space="preserve">Carmen de Andacollo </t>
  </si>
  <si>
    <t>Los Pelambres</t>
  </si>
  <si>
    <t>Andina</t>
  </si>
  <si>
    <t>Ventanas</t>
  </si>
  <si>
    <t>El Soldado</t>
  </si>
  <si>
    <t>Chagres</t>
  </si>
  <si>
    <t>Los Bronces</t>
  </si>
  <si>
    <t>El Teniente</t>
  </si>
  <si>
    <t>Caudal (m3/s)</t>
  </si>
  <si>
    <t>Empresa</t>
  </si>
  <si>
    <t>Sierra Gorda</t>
  </si>
  <si>
    <t>Carmén de Andacollo</t>
  </si>
  <si>
    <t>Antucoya</t>
  </si>
  <si>
    <t>Spence</t>
  </si>
  <si>
    <t>Franke</t>
  </si>
  <si>
    <t>ADQUISICIÓN DE AGUA A TERCEROS POR EMPRESA</t>
  </si>
  <si>
    <t>EXTRACCIÓN DE AGUA SUPERFICIAL POR FAENA</t>
  </si>
  <si>
    <t>Faena</t>
  </si>
  <si>
    <t>EXTRACCIÓN DE AGUA SUBTERRÁNEA POR FAENA</t>
  </si>
  <si>
    <t>EXTRACCIÓN DE AGUA MINA POR FAENA</t>
  </si>
  <si>
    <t>EXTRACCIÓN DE AGUA DE MAR NO DESALADA POR FAENA</t>
  </si>
  <si>
    <t>OBTENCIÓN DE AGUA DE MAR DESALADA POR FAENA</t>
  </si>
  <si>
    <t>Region de Atacama</t>
  </si>
  <si>
    <t>Rio Huasco</t>
  </si>
  <si>
    <t>Planta de Pellets</t>
  </si>
  <si>
    <t>Los Colorados</t>
  </si>
  <si>
    <t>Planta Magnetita - CMP</t>
  </si>
  <si>
    <t>Planta Pellets - CMP</t>
  </si>
  <si>
    <t>Región del L. Gral. Bernardo O'Higgins</t>
  </si>
  <si>
    <t>Punta Totoralillo</t>
  </si>
  <si>
    <t>Cerro Negro Norte - CMP</t>
  </si>
  <si>
    <t>Quipisca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</si>
</sst>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.0"/>
    <numFmt numFmtId="166" formatCode="#,##0.000"/>
    <numFmt numFmtId="167" formatCode="#,##0.0000"/>
    <numFmt numFmtId="168" formatCode="0.000"/>
    <numFmt numFmtId="169" formatCode="_-* #,##0_-;\-* #,##0_-;_-* &quot;-&quot;??_-;_-@_-"/>
    <numFmt numFmtId="170" formatCode="0.0000"/>
    <numFmt numFmtId="171" formatCode="0.00000"/>
  </numFmts>
  <fonts count="20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25406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2D69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81">
    <xf numFmtId="0" fontId="0" fillId="0" borderId="0" xfId="0"/>
    <xf numFmtId="3" fontId="2" fillId="2" borderId="2" xfId="0" applyNumberFormat="1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165" fontId="4" fillId="0" borderId="0" xfId="0" applyNumberFormat="1" applyFont="1" applyBorder="1"/>
    <xf numFmtId="0" fontId="0" fillId="0" borderId="0" xfId="0" applyBorder="1"/>
    <xf numFmtId="3" fontId="2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168" fontId="7" fillId="0" borderId="5" xfId="0" applyNumberFormat="1" applyFont="1" applyFill="1" applyBorder="1"/>
    <xf numFmtId="0" fontId="6" fillId="5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6" fillId="5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9" fillId="0" borderId="2" xfId="0" applyFont="1" applyFill="1" applyBorder="1"/>
    <xf numFmtId="168" fontId="9" fillId="0" borderId="2" xfId="0" applyNumberFormat="1" applyFont="1" applyFill="1" applyBorder="1"/>
    <xf numFmtId="0" fontId="11" fillId="0" borderId="0" xfId="0" applyFont="1"/>
    <xf numFmtId="164" fontId="11" fillId="0" borderId="0" xfId="1" applyFont="1"/>
    <xf numFmtId="169" fontId="11" fillId="0" borderId="0" xfId="1" applyNumberFormat="1" applyFont="1"/>
    <xf numFmtId="169" fontId="11" fillId="0" borderId="0" xfId="0" applyNumberFormat="1" applyFont="1"/>
    <xf numFmtId="164" fontId="11" fillId="0" borderId="0" xfId="0" applyNumberFormat="1" applyFont="1"/>
    <xf numFmtId="0" fontId="1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168" fontId="2" fillId="7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2" fillId="2" borderId="18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left" vertical="center" wrapText="1"/>
    </xf>
    <xf numFmtId="166" fontId="2" fillId="7" borderId="2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13" fillId="7" borderId="2" xfId="0" applyNumberFormat="1" applyFont="1" applyFill="1" applyBorder="1" applyAlignment="1">
      <alignment horizontal="left" vertical="center" wrapText="1"/>
    </xf>
    <xf numFmtId="3" fontId="13" fillId="7" borderId="1" xfId="0" applyNumberFormat="1" applyFont="1" applyFill="1" applyBorder="1" applyAlignment="1">
      <alignment horizontal="left" vertical="center" wrapText="1"/>
    </xf>
    <xf numFmtId="166" fontId="13" fillId="7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166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4" fillId="0" borderId="0" xfId="0" applyFont="1"/>
    <xf numFmtId="0" fontId="13" fillId="6" borderId="1" xfId="0" applyFont="1" applyFill="1" applyBorder="1" applyAlignment="1">
      <alignment horizontal="right"/>
    </xf>
    <xf numFmtId="166" fontId="13" fillId="6" borderId="1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left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 vertical="center" wrapText="1"/>
    </xf>
    <xf numFmtId="166" fontId="13" fillId="2" borderId="18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23" xfId="0" applyNumberFormat="1" applyFont="1" applyFill="1" applyBorder="1" applyAlignment="1">
      <alignment horizontal="left" vertical="center" wrapText="1"/>
    </xf>
    <xf numFmtId="3" fontId="13" fillId="2" borderId="22" xfId="0" applyNumberFormat="1" applyFont="1" applyFill="1" applyBorder="1" applyAlignment="1">
      <alignment horizontal="center" vertical="center" wrapText="1"/>
    </xf>
    <xf numFmtId="166" fontId="13" fillId="2" borderId="3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166" fontId="13" fillId="6" borderId="0" xfId="0" applyNumberFormat="1" applyFont="1" applyFill="1" applyAlignment="1">
      <alignment horizontal="center"/>
    </xf>
    <xf numFmtId="168" fontId="13" fillId="7" borderId="2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/>
    </xf>
    <xf numFmtId="168" fontId="13" fillId="6" borderId="1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3" fillId="6" borderId="1" xfId="0" applyFont="1" applyFill="1" applyBorder="1"/>
    <xf numFmtId="0" fontId="13" fillId="6" borderId="0" xfId="0" applyFont="1" applyFill="1"/>
    <xf numFmtId="0" fontId="0" fillId="0" borderId="0" xfId="0" applyFill="1"/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/>
    <xf numFmtId="0" fontId="15" fillId="0" borderId="0" xfId="0" applyFont="1" applyFill="1" applyBorder="1"/>
    <xf numFmtId="170" fontId="2" fillId="7" borderId="2" xfId="0" applyNumberFormat="1" applyFont="1" applyFill="1" applyBorder="1" applyAlignment="1">
      <alignment horizontal="center" vertical="center" wrapText="1"/>
    </xf>
    <xf numFmtId="168" fontId="13" fillId="6" borderId="0" xfId="0" applyNumberFormat="1" applyFont="1" applyFill="1" applyAlignment="1">
      <alignment horizontal="center" vertical="center"/>
    </xf>
    <xf numFmtId="3" fontId="13" fillId="7" borderId="0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24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165" fontId="4" fillId="0" borderId="4" xfId="0" applyNumberFormat="1" applyFont="1" applyBorder="1"/>
    <xf numFmtId="0" fontId="0" fillId="0" borderId="4" xfId="0" applyBorder="1"/>
    <xf numFmtId="3" fontId="13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13" fillId="6" borderId="1" xfId="0" quotePrefix="1" applyNumberFormat="1" applyFont="1" applyFill="1" applyBorder="1" applyAlignment="1">
      <alignment horizontal="center" vertical="center"/>
    </xf>
    <xf numFmtId="166" fontId="13" fillId="6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9" fillId="0" borderId="23" xfId="0" applyFont="1" applyFill="1" applyBorder="1"/>
    <xf numFmtId="165" fontId="2" fillId="2" borderId="3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8" fillId="0" borderId="26" xfId="0" applyFont="1" applyFill="1" applyBorder="1" applyAlignment="1">
      <alignment vertical="center"/>
    </xf>
    <xf numFmtId="0" fontId="0" fillId="3" borderId="0" xfId="0" applyFill="1" applyBorder="1"/>
    <xf numFmtId="0" fontId="3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16" fillId="3" borderId="0" xfId="0" applyFont="1" applyFill="1" applyBorder="1" applyAlignment="1">
      <alignment horizontal="left"/>
    </xf>
    <xf numFmtId="0" fontId="17" fillId="3" borderId="0" xfId="0" applyFont="1" applyFill="1" applyBorder="1"/>
    <xf numFmtId="0" fontId="1" fillId="4" borderId="2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3" fontId="2" fillId="7" borderId="18" xfId="0" applyNumberFormat="1" applyFont="1" applyFill="1" applyBorder="1" applyAlignment="1">
      <alignment horizontal="left" vertical="center" wrapText="1"/>
    </xf>
    <xf numFmtId="171" fontId="13" fillId="7" borderId="2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168" fontId="13" fillId="2" borderId="2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/>
    <xf numFmtId="0" fontId="13" fillId="0" borderId="1" xfId="0" applyFont="1" applyBorder="1"/>
    <xf numFmtId="168" fontId="13" fillId="6" borderId="0" xfId="0" applyNumberFormat="1" applyFont="1" applyFill="1" applyAlignment="1">
      <alignment horizontal="center"/>
    </xf>
    <xf numFmtId="0" fontId="1" fillId="4" borderId="22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6" fontId="13" fillId="7" borderId="18" xfId="0" applyNumberFormat="1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1" fontId="6" fillId="5" borderId="18" xfId="0" applyNumberFormat="1" applyFont="1" applyFill="1" applyBorder="1" applyAlignment="1">
      <alignment horizontal="center" vertical="center" wrapText="1"/>
    </xf>
    <xf numFmtId="3" fontId="2" fillId="7" borderId="26" xfId="0" applyNumberFormat="1" applyFont="1" applyFill="1" applyBorder="1" applyAlignment="1">
      <alignment horizontal="left" vertical="center" wrapText="1"/>
    </xf>
    <xf numFmtId="168" fontId="2" fillId="2" borderId="18" xfId="0" applyNumberFormat="1" applyFont="1" applyFill="1" applyBorder="1" applyAlignment="1">
      <alignment horizontal="center" vertical="center" wrapText="1"/>
    </xf>
    <xf numFmtId="3" fontId="2" fillId="7" borderId="5" xfId="0" applyNumberFormat="1" applyFont="1" applyFill="1" applyBorder="1" applyAlignment="1">
      <alignment horizontal="left" vertical="center" wrapText="1"/>
    </xf>
    <xf numFmtId="168" fontId="2" fillId="7" borderId="18" xfId="0" applyNumberFormat="1" applyFont="1" applyFill="1" applyBorder="1" applyAlignment="1">
      <alignment horizontal="center" vertical="center" wrapText="1"/>
    </xf>
    <xf numFmtId="166" fontId="13" fillId="7" borderId="8" xfId="0" applyNumberFormat="1" applyFont="1" applyFill="1" applyBorder="1" applyAlignment="1">
      <alignment horizontal="center" vertical="center" wrapText="1"/>
    </xf>
    <xf numFmtId="166" fontId="13" fillId="6" borderId="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8" fontId="0" fillId="0" borderId="0" xfId="0" applyNumberFormat="1" applyBorder="1"/>
    <xf numFmtId="0" fontId="19" fillId="0" borderId="0" xfId="0" applyFont="1" applyBorder="1" applyAlignment="1">
      <alignment vertical="center"/>
    </xf>
    <xf numFmtId="166" fontId="2" fillId="7" borderId="18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13" fillId="6" borderId="1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168" fontId="0" fillId="0" borderId="0" xfId="0" applyNumberFormat="1" applyBorder="1" applyAlignment="1">
      <alignment horizontal="center"/>
    </xf>
    <xf numFmtId="168" fontId="13" fillId="6" borderId="8" xfId="0" applyNumberFormat="1" applyFont="1" applyFill="1" applyBorder="1" applyAlignment="1">
      <alignment horizontal="center" vertical="center"/>
    </xf>
    <xf numFmtId="166" fontId="2" fillId="7" borderId="8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/>
    </xf>
    <xf numFmtId="168" fontId="13" fillId="7" borderId="18" xfId="0" applyNumberFormat="1" applyFont="1" applyFill="1" applyBorder="1" applyAlignment="1">
      <alignment horizontal="center" vertical="center" wrapText="1"/>
    </xf>
    <xf numFmtId="166" fontId="13" fillId="6" borderId="8" xfId="0" applyNumberFormat="1" applyFont="1" applyFill="1" applyBorder="1" applyAlignment="1">
      <alignment horizontal="center" vertical="center"/>
    </xf>
    <xf numFmtId="3" fontId="13" fillId="7" borderId="18" xfId="0" applyNumberFormat="1" applyFont="1" applyFill="1" applyBorder="1" applyAlignment="1">
      <alignment horizontal="left" vertical="center" wrapText="1"/>
    </xf>
    <xf numFmtId="3" fontId="13" fillId="7" borderId="5" xfId="0" applyNumberFormat="1" applyFont="1" applyFill="1" applyBorder="1" applyAlignment="1">
      <alignment horizontal="left" vertical="center" wrapText="1"/>
    </xf>
    <xf numFmtId="3" fontId="13" fillId="7" borderId="19" xfId="0" applyNumberFormat="1" applyFont="1" applyFill="1" applyBorder="1" applyAlignment="1">
      <alignment horizontal="left" vertical="center" wrapText="1"/>
    </xf>
    <xf numFmtId="3" fontId="13" fillId="7" borderId="20" xfId="0" applyNumberFormat="1" applyFont="1" applyFill="1" applyBorder="1" applyAlignment="1">
      <alignment horizontal="left" vertical="center" wrapText="1"/>
    </xf>
    <xf numFmtId="3" fontId="13" fillId="7" borderId="21" xfId="0" applyNumberFormat="1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3" fontId="13" fillId="7" borderId="16" xfId="0" applyNumberFormat="1" applyFont="1" applyFill="1" applyBorder="1" applyAlignment="1">
      <alignment horizontal="left" vertical="center" wrapText="1"/>
    </xf>
    <xf numFmtId="3" fontId="13" fillId="7" borderId="17" xfId="0" applyNumberFormat="1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35" sqref="L35"/>
    </sheetView>
  </sheetViews>
  <sheetFormatPr baseColWidth="10" defaultColWidth="11.5703125" defaultRowHeight="15" x14ac:dyDescent="0.25"/>
  <cols>
    <col min="1" max="1" width="30.7109375" customWidth="1"/>
    <col min="2" max="2" width="20.7109375" customWidth="1"/>
    <col min="3" max="5" width="11.7109375" customWidth="1"/>
    <col min="6" max="6" width="12.85546875" customWidth="1"/>
    <col min="7" max="7" width="19.140625" customWidth="1"/>
  </cols>
  <sheetData>
    <row r="1" spans="1:8" ht="30" customHeight="1" x14ac:dyDescent="0.25">
      <c r="A1" s="166" t="s">
        <v>0</v>
      </c>
      <c r="B1" s="167"/>
      <c r="C1" s="167"/>
      <c r="D1" s="167"/>
      <c r="E1" s="167"/>
      <c r="F1" s="167"/>
      <c r="G1" s="167"/>
      <c r="H1" s="167"/>
    </row>
    <row r="2" spans="1:8" x14ac:dyDescent="0.25">
      <c r="A2" s="165" t="s">
        <v>1</v>
      </c>
      <c r="B2" s="165" t="s">
        <v>2</v>
      </c>
      <c r="C2" s="168" t="s">
        <v>45</v>
      </c>
      <c r="D2" s="168"/>
      <c r="E2" s="168"/>
      <c r="F2" s="168"/>
      <c r="G2" s="168"/>
      <c r="H2" s="168"/>
    </row>
    <row r="3" spans="1:8" x14ac:dyDescent="0.25">
      <c r="A3" s="165"/>
      <c r="B3" s="165"/>
      <c r="C3" s="20">
        <v>2012</v>
      </c>
      <c r="D3" s="20">
        <v>2013</v>
      </c>
      <c r="E3" s="20">
        <v>2014</v>
      </c>
      <c r="F3" s="20">
        <v>2015</v>
      </c>
      <c r="G3" s="20">
        <v>2016</v>
      </c>
      <c r="H3" s="40">
        <v>2017</v>
      </c>
    </row>
    <row r="4" spans="1:8" ht="15" customHeight="1" x14ac:dyDescent="0.25">
      <c r="A4" s="118" t="s">
        <v>19</v>
      </c>
      <c r="B4" s="118" t="s">
        <v>22</v>
      </c>
      <c r="C4" s="94" t="s">
        <v>48</v>
      </c>
      <c r="D4" s="94" t="s">
        <v>48</v>
      </c>
      <c r="E4" s="94" t="s">
        <v>48</v>
      </c>
      <c r="F4" s="95">
        <v>2.7E-2</v>
      </c>
      <c r="G4" s="95">
        <v>1.4999999999999999E-2</v>
      </c>
      <c r="H4" s="60" t="s">
        <v>48</v>
      </c>
    </row>
    <row r="5" spans="1:8" ht="15" customHeight="1" x14ac:dyDescent="0.25">
      <c r="A5" s="118" t="s">
        <v>3</v>
      </c>
      <c r="B5" s="118" t="s">
        <v>4</v>
      </c>
      <c r="C5" s="120">
        <v>0.8</v>
      </c>
      <c r="D5" s="120">
        <v>0.7</v>
      </c>
      <c r="E5" s="95">
        <v>0.79900000000000004</v>
      </c>
      <c r="F5" s="95">
        <v>0.79600000000000004</v>
      </c>
      <c r="G5" s="95">
        <v>0.77100000000000002</v>
      </c>
      <c r="H5" s="60">
        <v>0.97599999999999998</v>
      </c>
    </row>
    <row r="6" spans="1:8" ht="15" customHeight="1" x14ac:dyDescent="0.25">
      <c r="A6" s="118" t="s">
        <v>5</v>
      </c>
      <c r="B6" s="118" t="s">
        <v>6</v>
      </c>
      <c r="C6" s="94" t="s">
        <v>48</v>
      </c>
      <c r="D6" s="95">
        <v>1E-3</v>
      </c>
      <c r="E6" s="95">
        <v>1E-3</v>
      </c>
      <c r="F6" s="94" t="s">
        <v>48</v>
      </c>
      <c r="G6" s="95" t="s">
        <v>48</v>
      </c>
      <c r="H6" s="60" t="s">
        <v>48</v>
      </c>
    </row>
    <row r="7" spans="1:8" ht="15" customHeight="1" x14ac:dyDescent="0.25">
      <c r="A7" s="118" t="s">
        <v>5</v>
      </c>
      <c r="B7" s="118" t="s">
        <v>7</v>
      </c>
      <c r="C7" s="120">
        <v>0.7</v>
      </c>
      <c r="D7" s="120">
        <v>0.6</v>
      </c>
      <c r="E7" s="95">
        <v>0.55800000000000005</v>
      </c>
      <c r="F7" s="95">
        <v>0.498</v>
      </c>
      <c r="G7" s="95">
        <v>0.61199999999999999</v>
      </c>
      <c r="H7" s="60">
        <v>0.60299999999999998</v>
      </c>
    </row>
    <row r="8" spans="1:8" ht="15" customHeight="1" x14ac:dyDescent="0.25">
      <c r="A8" s="121" t="s">
        <v>92</v>
      </c>
      <c r="B8" s="121" t="s">
        <v>93</v>
      </c>
      <c r="C8" s="120" t="s">
        <v>48</v>
      </c>
      <c r="D8" s="120" t="s">
        <v>48</v>
      </c>
      <c r="E8" s="95" t="s">
        <v>48</v>
      </c>
      <c r="F8" s="119" t="s">
        <v>48</v>
      </c>
      <c r="G8" s="95" t="s">
        <v>48</v>
      </c>
      <c r="H8" s="60">
        <v>5.8000000000000003E-2</v>
      </c>
    </row>
    <row r="9" spans="1:8" ht="15" customHeight="1" x14ac:dyDescent="0.25">
      <c r="A9" s="118" t="s">
        <v>8</v>
      </c>
      <c r="B9" s="118" t="s">
        <v>31</v>
      </c>
      <c r="C9" s="120" t="s">
        <v>48</v>
      </c>
      <c r="D9" s="120" t="s">
        <v>48</v>
      </c>
      <c r="E9" s="95" t="s">
        <v>48</v>
      </c>
      <c r="F9" s="95">
        <v>1.7999999999999999E-2</v>
      </c>
      <c r="G9" s="95">
        <v>6.0000000000000001E-3</v>
      </c>
      <c r="H9" s="60">
        <v>0.03</v>
      </c>
    </row>
    <row r="10" spans="1:8" ht="15" customHeight="1" x14ac:dyDescent="0.25">
      <c r="A10" s="118" t="s">
        <v>8</v>
      </c>
      <c r="B10" s="118" t="s">
        <v>9</v>
      </c>
      <c r="C10" s="120">
        <v>0.5</v>
      </c>
      <c r="D10" s="120">
        <v>0.5</v>
      </c>
      <c r="E10" s="95">
        <v>0.52700000000000002</v>
      </c>
      <c r="F10" s="95">
        <v>0.65100000000000002</v>
      </c>
      <c r="G10" s="95">
        <v>0.57999999999999996</v>
      </c>
      <c r="H10" s="60">
        <v>0.58299999999999996</v>
      </c>
    </row>
    <row r="11" spans="1:8" ht="15" customHeight="1" x14ac:dyDescent="0.25">
      <c r="A11" s="118" t="s">
        <v>10</v>
      </c>
      <c r="B11" s="118" t="s">
        <v>11</v>
      </c>
      <c r="C11" s="120">
        <v>0.7</v>
      </c>
      <c r="D11" s="120">
        <v>0.7</v>
      </c>
      <c r="E11" s="95">
        <v>0.84899999999999998</v>
      </c>
      <c r="F11" s="95">
        <v>0.99</v>
      </c>
      <c r="G11" s="95">
        <v>0.97299999999999998</v>
      </c>
      <c r="H11" s="60">
        <v>1.3029999999999999</v>
      </c>
    </row>
    <row r="12" spans="1:8" ht="15" customHeight="1" x14ac:dyDescent="0.25">
      <c r="A12" s="118" t="s">
        <v>12</v>
      </c>
      <c r="B12" s="118" t="s">
        <v>13</v>
      </c>
      <c r="C12" s="120">
        <v>0.5</v>
      </c>
      <c r="D12" s="120">
        <v>0.6</v>
      </c>
      <c r="E12" s="95">
        <v>0.25900000000000001</v>
      </c>
      <c r="F12" s="95">
        <v>0.312</v>
      </c>
      <c r="G12" s="95">
        <v>0.46400000000000002</v>
      </c>
      <c r="H12" s="60">
        <v>0.10199999999999999</v>
      </c>
    </row>
    <row r="13" spans="1:8" ht="15" customHeight="1" x14ac:dyDescent="0.25">
      <c r="A13" s="118" t="s">
        <v>12</v>
      </c>
      <c r="B13" s="118" t="s">
        <v>14</v>
      </c>
      <c r="C13" s="122">
        <v>0.02</v>
      </c>
      <c r="D13" s="122">
        <v>0.06</v>
      </c>
      <c r="E13" s="94" t="s">
        <v>48</v>
      </c>
      <c r="F13" s="94" t="s">
        <v>48</v>
      </c>
      <c r="G13" s="95" t="s">
        <v>48</v>
      </c>
      <c r="H13" s="60" t="s">
        <v>48</v>
      </c>
    </row>
    <row r="14" spans="1:8" ht="22.5" x14ac:dyDescent="0.25">
      <c r="A14" s="118" t="s">
        <v>15</v>
      </c>
      <c r="B14" s="118" t="s">
        <v>16</v>
      </c>
      <c r="C14" s="120">
        <v>1.3</v>
      </c>
      <c r="D14" s="120">
        <v>1.2</v>
      </c>
      <c r="E14" s="95">
        <v>1.371</v>
      </c>
      <c r="F14" s="119">
        <v>1.3180000000000001</v>
      </c>
      <c r="G14" s="95">
        <v>1.252</v>
      </c>
      <c r="H14" s="60">
        <v>1.3049999999999999</v>
      </c>
    </row>
    <row r="15" spans="1:8" x14ac:dyDescent="0.25">
      <c r="A15" s="123"/>
      <c r="B15" s="123"/>
      <c r="C15" s="123"/>
      <c r="D15" s="123"/>
      <c r="E15" s="123"/>
      <c r="F15" s="58"/>
      <c r="G15" s="58"/>
      <c r="H15" s="58"/>
    </row>
    <row r="16" spans="1:8" x14ac:dyDescent="0.25">
      <c r="A16" s="124"/>
      <c r="B16" s="71" t="s">
        <v>17</v>
      </c>
      <c r="C16" s="62">
        <f>ROUND(SUM(C4:C14),1)</f>
        <v>4.5</v>
      </c>
      <c r="D16" s="62">
        <f>ROUND(SUM(D4:D14),1)</f>
        <v>4.4000000000000004</v>
      </c>
      <c r="E16" s="63">
        <f>SUM(E4:E14)</f>
        <v>4.3639999999999999</v>
      </c>
      <c r="F16" s="63">
        <f>SUM(F4:F14)</f>
        <v>4.6100000000000003</v>
      </c>
      <c r="G16" s="63">
        <f>SUM(G4:G14)</f>
        <v>4.673</v>
      </c>
      <c r="H16" s="63">
        <f>SUM(H4:H14)</f>
        <v>4.96</v>
      </c>
    </row>
    <row r="18" spans="1:10" ht="30" customHeight="1" x14ac:dyDescent="0.25">
      <c r="A18" s="163" t="s">
        <v>86</v>
      </c>
      <c r="B18" s="169"/>
      <c r="C18" s="169"/>
      <c r="D18" s="42"/>
      <c r="E18" s="166" t="s">
        <v>86</v>
      </c>
      <c r="F18" s="167"/>
      <c r="G18" s="167"/>
      <c r="H18" s="167"/>
    </row>
    <row r="19" spans="1:10" x14ac:dyDescent="0.25">
      <c r="A19" s="165" t="s">
        <v>1</v>
      </c>
      <c r="B19" s="165" t="s">
        <v>87</v>
      </c>
      <c r="C19" s="38" t="s">
        <v>45</v>
      </c>
      <c r="E19" s="161" t="s">
        <v>1</v>
      </c>
      <c r="F19" s="162"/>
      <c r="G19" s="168" t="s">
        <v>87</v>
      </c>
      <c r="H19" s="38" t="s">
        <v>45</v>
      </c>
      <c r="J19" s="45"/>
    </row>
    <row r="20" spans="1:10" x14ac:dyDescent="0.25">
      <c r="A20" s="165"/>
      <c r="B20" s="165"/>
      <c r="C20" s="38">
        <v>2016</v>
      </c>
      <c r="E20" s="163"/>
      <c r="F20" s="164"/>
      <c r="G20" s="170"/>
      <c r="H20" s="43">
        <v>2017</v>
      </c>
      <c r="J20" s="45"/>
    </row>
    <row r="21" spans="1:10" ht="20.45" customHeight="1" x14ac:dyDescent="0.25">
      <c r="A21" s="118" t="s">
        <v>19</v>
      </c>
      <c r="B21" s="61" t="s">
        <v>44</v>
      </c>
      <c r="C21" s="119">
        <v>1.4999999999999999E-2</v>
      </c>
      <c r="E21" s="152" t="s">
        <v>3</v>
      </c>
      <c r="F21" s="154"/>
      <c r="G21" s="54" t="s">
        <v>55</v>
      </c>
      <c r="H21" s="73">
        <f>220.5/1000</f>
        <v>0.2205</v>
      </c>
    </row>
    <row r="22" spans="1:10" ht="20.45" customHeight="1" x14ac:dyDescent="0.25">
      <c r="A22" s="61" t="s">
        <v>3</v>
      </c>
      <c r="B22" s="61" t="s">
        <v>56</v>
      </c>
      <c r="C22" s="119">
        <v>0.57999999999999996</v>
      </c>
      <c r="E22" s="152" t="s">
        <v>3</v>
      </c>
      <c r="F22" s="154"/>
      <c r="G22" s="54" t="s">
        <v>56</v>
      </c>
      <c r="H22" s="73">
        <f>564/1000</f>
        <v>0.56399999999999995</v>
      </c>
    </row>
    <row r="23" spans="1:10" ht="20.45" customHeight="1" x14ac:dyDescent="0.25">
      <c r="A23" s="61" t="s">
        <v>3</v>
      </c>
      <c r="B23" s="61" t="s">
        <v>57</v>
      </c>
      <c r="C23" s="119">
        <v>0.04</v>
      </c>
      <c r="E23" s="152" t="s">
        <v>3</v>
      </c>
      <c r="F23" s="154"/>
      <c r="G23" s="54" t="s">
        <v>57</v>
      </c>
      <c r="H23" s="73">
        <f>40.2/1000</f>
        <v>4.02E-2</v>
      </c>
    </row>
    <row r="24" spans="1:10" ht="20.45" customHeight="1" x14ac:dyDescent="0.25">
      <c r="A24" s="61" t="s">
        <v>3</v>
      </c>
      <c r="B24" s="61" t="s">
        <v>61</v>
      </c>
      <c r="C24" s="119">
        <v>0.151</v>
      </c>
      <c r="E24" s="152" t="s">
        <v>3</v>
      </c>
      <c r="F24" s="154"/>
      <c r="G24" s="54" t="s">
        <v>61</v>
      </c>
      <c r="H24" s="73">
        <v>0.15123918488160298</v>
      </c>
    </row>
    <row r="25" spans="1:10" ht="20.45" customHeight="1" x14ac:dyDescent="0.25">
      <c r="A25" s="118" t="s">
        <v>5</v>
      </c>
      <c r="B25" s="61" t="s">
        <v>65</v>
      </c>
      <c r="C25" s="119">
        <v>0.61199999999999999</v>
      </c>
      <c r="E25" s="155" t="s">
        <v>5</v>
      </c>
      <c r="F25" s="156"/>
      <c r="G25" s="54" t="s">
        <v>65</v>
      </c>
      <c r="H25" s="73">
        <f>603/1000</f>
        <v>0.60299999999999998</v>
      </c>
    </row>
    <row r="26" spans="1:10" ht="20.45" customHeight="1" x14ac:dyDescent="0.25">
      <c r="A26" s="118" t="s">
        <v>8</v>
      </c>
      <c r="B26" s="61" t="s">
        <v>70</v>
      </c>
      <c r="C26" s="119">
        <v>6.0000000000000001E-3</v>
      </c>
      <c r="E26" s="157" t="s">
        <v>92</v>
      </c>
      <c r="F26" s="158"/>
      <c r="G26" s="54" t="s">
        <v>94</v>
      </c>
      <c r="H26" s="55">
        <f>58/1000</f>
        <v>5.8000000000000003E-2</v>
      </c>
    </row>
    <row r="27" spans="1:10" ht="20.45" customHeight="1" x14ac:dyDescent="0.25">
      <c r="A27" s="118" t="s">
        <v>8</v>
      </c>
      <c r="B27" s="61" t="s">
        <v>71</v>
      </c>
      <c r="C27" s="119">
        <v>0.57999999999999996</v>
      </c>
      <c r="E27" s="159" t="s">
        <v>8</v>
      </c>
      <c r="F27" s="160"/>
      <c r="G27" s="54" t="s">
        <v>70</v>
      </c>
      <c r="H27" s="73">
        <v>0.03</v>
      </c>
    </row>
    <row r="28" spans="1:10" x14ac:dyDescent="0.25">
      <c r="A28" s="61" t="s">
        <v>10</v>
      </c>
      <c r="B28" s="61" t="s">
        <v>72</v>
      </c>
      <c r="C28" s="119">
        <v>0.67</v>
      </c>
      <c r="E28" s="152" t="s">
        <v>8</v>
      </c>
      <c r="F28" s="154"/>
      <c r="G28" s="54" t="s">
        <v>71</v>
      </c>
      <c r="H28" s="73">
        <f>583.1/1000</f>
        <v>0.58310000000000006</v>
      </c>
    </row>
    <row r="29" spans="1:10" ht="20.45" customHeight="1" x14ac:dyDescent="0.25">
      <c r="A29" s="61" t="s">
        <v>10</v>
      </c>
      <c r="B29" s="61" t="s">
        <v>74</v>
      </c>
      <c r="C29" s="119">
        <v>2.4E-2</v>
      </c>
      <c r="E29" s="152" t="s">
        <v>10</v>
      </c>
      <c r="F29" s="154"/>
      <c r="G29" s="54" t="s">
        <v>72</v>
      </c>
      <c r="H29" s="73">
        <f>581.4/1000</f>
        <v>0.58140000000000003</v>
      </c>
    </row>
    <row r="30" spans="1:10" ht="20.45" customHeight="1" x14ac:dyDescent="0.25">
      <c r="A30" s="61" t="s">
        <v>10</v>
      </c>
      <c r="B30" s="61" t="s">
        <v>76</v>
      </c>
      <c r="C30" s="119">
        <v>0.27900000000000003</v>
      </c>
      <c r="E30" s="152" t="s">
        <v>10</v>
      </c>
      <c r="F30" s="154"/>
      <c r="G30" s="54" t="s">
        <v>74</v>
      </c>
      <c r="H30" s="73">
        <f>46.3/1000</f>
        <v>4.6299999999999994E-2</v>
      </c>
    </row>
    <row r="31" spans="1:10" ht="20.45" customHeight="1" x14ac:dyDescent="0.25">
      <c r="A31" s="118" t="s">
        <v>12</v>
      </c>
      <c r="B31" s="61" t="s">
        <v>76</v>
      </c>
      <c r="C31" s="119">
        <v>0.46400000000000002</v>
      </c>
      <c r="E31" s="152" t="s">
        <v>10</v>
      </c>
      <c r="F31" s="154"/>
      <c r="G31" s="54" t="s">
        <v>76</v>
      </c>
      <c r="H31" s="73">
        <f>675/1000</f>
        <v>0.67500000000000004</v>
      </c>
    </row>
    <row r="32" spans="1:10" ht="15" customHeight="1" x14ac:dyDescent="0.25">
      <c r="A32" s="118" t="s">
        <v>15</v>
      </c>
      <c r="B32" s="61" t="s">
        <v>77</v>
      </c>
      <c r="C32" s="119">
        <v>1.252</v>
      </c>
      <c r="E32" s="152" t="s">
        <v>12</v>
      </c>
      <c r="F32" s="154"/>
      <c r="G32" s="54" t="s">
        <v>76</v>
      </c>
      <c r="H32" s="73">
        <v>0.10199999999999999</v>
      </c>
    </row>
    <row r="33" spans="1:8" ht="20.45" customHeight="1" x14ac:dyDescent="0.25">
      <c r="A33" s="58"/>
      <c r="B33" s="58"/>
      <c r="C33" s="58"/>
      <c r="E33" s="152" t="s">
        <v>46</v>
      </c>
      <c r="F33" s="153"/>
      <c r="G33" s="74" t="s">
        <v>77</v>
      </c>
      <c r="H33" s="73">
        <f>1305/1000</f>
        <v>1.3049999999999999</v>
      </c>
    </row>
    <row r="34" spans="1:8" ht="20.45" customHeight="1" x14ac:dyDescent="0.25">
      <c r="A34" s="58"/>
      <c r="B34" s="71" t="s">
        <v>17</v>
      </c>
      <c r="C34" s="63">
        <f>SUM(C21:C32)</f>
        <v>4.673</v>
      </c>
      <c r="E34" s="58"/>
      <c r="F34" s="58"/>
      <c r="G34" s="58"/>
      <c r="H34" s="58"/>
    </row>
    <row r="35" spans="1:8" ht="20.45" customHeight="1" x14ac:dyDescent="0.25">
      <c r="E35" s="58"/>
      <c r="F35" s="58"/>
      <c r="G35" s="57" t="s">
        <v>17</v>
      </c>
      <c r="H35" s="75">
        <f>SUM(H21:H33)</f>
        <v>4.9597391848816033</v>
      </c>
    </row>
    <row r="36" spans="1:8" ht="30.6" customHeight="1" x14ac:dyDescent="0.25"/>
  </sheetData>
  <mergeCells count="23">
    <mergeCell ref="A19:A20"/>
    <mergeCell ref="B19:B20"/>
    <mergeCell ref="A2:A3"/>
    <mergeCell ref="B2:B3"/>
    <mergeCell ref="A1:H1"/>
    <mergeCell ref="C2:H2"/>
    <mergeCell ref="A18:C18"/>
    <mergeCell ref="G19:G20"/>
    <mergeCell ref="E18:H18"/>
    <mergeCell ref="E24:F24"/>
    <mergeCell ref="E25:F25"/>
    <mergeCell ref="E26:F26"/>
    <mergeCell ref="E27:F27"/>
    <mergeCell ref="E19:F20"/>
    <mergeCell ref="E21:F21"/>
    <mergeCell ref="E22:F22"/>
    <mergeCell ref="E23:F23"/>
    <mergeCell ref="E33:F33"/>
    <mergeCell ref="E28:F28"/>
    <mergeCell ref="E29:F29"/>
    <mergeCell ref="E30:F30"/>
    <mergeCell ref="E31:F31"/>
    <mergeCell ref="E32:F32"/>
  </mergeCells>
  <pageMargins left="0.7" right="0.7" top="0.75" bottom="0.75" header="0.3" footer="0.3"/>
  <pageSetup paperSize="9" orientation="portrait" r:id="rId1"/>
  <ignoredErrors>
    <ignoredError sqref="C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tabSelected="1" topLeftCell="A25" workbookViewId="0">
      <selection activeCell="I54" sqref="I54"/>
    </sheetView>
  </sheetViews>
  <sheetFormatPr baseColWidth="10" defaultColWidth="11.5703125" defaultRowHeight="15" x14ac:dyDescent="0.25"/>
  <cols>
    <col min="1" max="2" width="30.7109375" customWidth="1"/>
    <col min="3" max="3" width="11.7109375" customWidth="1"/>
    <col min="4" max="4" width="13.28515625" customWidth="1"/>
    <col min="5" max="5" width="20.140625" customWidth="1"/>
    <col min="6" max="6" width="17.28515625" customWidth="1"/>
  </cols>
  <sheetData>
    <row r="1" spans="1:14" ht="30" customHeight="1" x14ac:dyDescent="0.25">
      <c r="A1" s="172" t="s">
        <v>18</v>
      </c>
      <c r="B1" s="167"/>
      <c r="C1" s="167"/>
      <c r="D1" s="167"/>
      <c r="E1" s="167"/>
      <c r="F1" s="167"/>
      <c r="G1" s="167"/>
      <c r="H1" s="167"/>
    </row>
    <row r="2" spans="1:14" x14ac:dyDescent="0.25">
      <c r="A2" s="173" t="s">
        <v>1</v>
      </c>
      <c r="B2" s="174" t="s">
        <v>2</v>
      </c>
      <c r="C2" s="168" t="s">
        <v>45</v>
      </c>
      <c r="D2" s="168"/>
      <c r="E2" s="168"/>
      <c r="F2" s="168"/>
      <c r="G2" s="168"/>
      <c r="H2" s="168"/>
    </row>
    <row r="3" spans="1:14" x14ac:dyDescent="0.25">
      <c r="A3" s="173"/>
      <c r="B3" s="173"/>
      <c r="C3" s="110">
        <v>2012</v>
      </c>
      <c r="D3" s="110">
        <v>2013</v>
      </c>
      <c r="E3" s="110">
        <v>2014</v>
      </c>
      <c r="F3" s="110">
        <v>2015</v>
      </c>
      <c r="G3" s="110">
        <v>2016</v>
      </c>
      <c r="H3" s="126">
        <v>2017</v>
      </c>
      <c r="I3" s="171"/>
      <c r="J3" s="171"/>
      <c r="K3" s="11"/>
      <c r="L3" s="11"/>
      <c r="M3" s="11"/>
      <c r="N3" s="11"/>
    </row>
    <row r="4" spans="1:14" ht="15" customHeight="1" x14ac:dyDescent="0.25">
      <c r="A4" s="61" t="s">
        <v>19</v>
      </c>
      <c r="B4" s="61" t="s">
        <v>20</v>
      </c>
      <c r="C4" s="62">
        <v>0.1</v>
      </c>
      <c r="D4" s="62">
        <v>0.1</v>
      </c>
      <c r="E4" s="63">
        <v>0.104</v>
      </c>
      <c r="F4" s="63">
        <v>0.124</v>
      </c>
      <c r="G4" s="64">
        <v>0.109</v>
      </c>
      <c r="H4" s="128">
        <v>0.114</v>
      </c>
      <c r="I4" s="138"/>
      <c r="J4" s="138"/>
      <c r="K4" s="11"/>
      <c r="L4" s="11"/>
      <c r="M4" s="11"/>
      <c r="N4" s="11"/>
    </row>
    <row r="5" spans="1:14" ht="15" customHeight="1" x14ac:dyDescent="0.25">
      <c r="A5" s="61" t="s">
        <v>19</v>
      </c>
      <c r="B5" s="61" t="s">
        <v>21</v>
      </c>
      <c r="C5" s="62">
        <v>0.7</v>
      </c>
      <c r="D5" s="62">
        <v>0.7</v>
      </c>
      <c r="E5" s="63">
        <v>0.65300000000000002</v>
      </c>
      <c r="F5" s="63">
        <v>0.65300000000000002</v>
      </c>
      <c r="G5" s="144">
        <v>0.63400000000000001</v>
      </c>
      <c r="H5" s="144">
        <v>0.64100000000000001</v>
      </c>
      <c r="I5" s="139"/>
      <c r="J5" s="139"/>
      <c r="K5" s="11"/>
      <c r="L5" s="11"/>
      <c r="M5" s="11"/>
      <c r="N5" s="11"/>
    </row>
    <row r="6" spans="1:14" ht="15" customHeight="1" x14ac:dyDescent="0.25">
      <c r="A6" s="61" t="s">
        <v>19</v>
      </c>
      <c r="B6" s="61" t="s">
        <v>22</v>
      </c>
      <c r="C6" s="62">
        <v>0.30000000000000004</v>
      </c>
      <c r="D6" s="62">
        <v>0.3</v>
      </c>
      <c r="E6" s="63">
        <v>0.16700000000000001</v>
      </c>
      <c r="F6" s="63">
        <v>0.26300000000000001</v>
      </c>
      <c r="G6" s="144">
        <v>0.25900000000000001</v>
      </c>
      <c r="H6" s="137">
        <v>0.254</v>
      </c>
      <c r="I6" s="139"/>
      <c r="J6" s="139"/>
      <c r="K6" s="140"/>
      <c r="L6" s="11"/>
      <c r="M6" s="11"/>
      <c r="N6" s="11"/>
    </row>
    <row r="7" spans="1:14" ht="15" customHeight="1" x14ac:dyDescent="0.25">
      <c r="A7" s="61" t="s">
        <v>3</v>
      </c>
      <c r="B7" s="61" t="s">
        <v>23</v>
      </c>
      <c r="C7" s="62">
        <v>0.3</v>
      </c>
      <c r="D7" s="62">
        <v>0.2</v>
      </c>
      <c r="E7" s="63">
        <v>0.26</v>
      </c>
      <c r="F7" s="63">
        <v>0.26800000000000002</v>
      </c>
      <c r="G7" s="64">
        <v>0.21099999999999999</v>
      </c>
      <c r="H7" s="65" t="s">
        <v>48</v>
      </c>
    </row>
    <row r="8" spans="1:14" ht="15" customHeight="1" x14ac:dyDescent="0.25">
      <c r="A8" s="61" t="s">
        <v>3</v>
      </c>
      <c r="B8" s="61" t="s">
        <v>4</v>
      </c>
      <c r="C8" s="62">
        <v>1.3</v>
      </c>
      <c r="D8" s="62">
        <v>1.3</v>
      </c>
      <c r="E8" s="63">
        <v>1.5</v>
      </c>
      <c r="F8" s="63">
        <v>1.583</v>
      </c>
      <c r="G8" s="64">
        <v>1.327</v>
      </c>
      <c r="H8" s="60">
        <v>1.37</v>
      </c>
    </row>
    <row r="9" spans="1:14" ht="15" customHeight="1" x14ac:dyDescent="0.25">
      <c r="A9" s="61" t="s">
        <v>3</v>
      </c>
      <c r="B9" s="61" t="s">
        <v>24</v>
      </c>
      <c r="C9" s="62">
        <v>0.4</v>
      </c>
      <c r="D9" s="62">
        <v>0.4</v>
      </c>
      <c r="E9" s="63">
        <v>0.36199999999999999</v>
      </c>
      <c r="F9" s="63">
        <v>0.39700000000000002</v>
      </c>
      <c r="G9" s="64">
        <v>0.40799999999999997</v>
      </c>
      <c r="H9" s="60">
        <v>0.437</v>
      </c>
    </row>
    <row r="10" spans="1:14" ht="15" customHeight="1" x14ac:dyDescent="0.25">
      <c r="A10" s="61" t="s">
        <v>3</v>
      </c>
      <c r="B10" s="61" t="s">
        <v>25</v>
      </c>
      <c r="C10" s="62">
        <v>0.3</v>
      </c>
      <c r="D10" s="62">
        <v>0.3</v>
      </c>
      <c r="E10" s="63">
        <v>0.36399999999999999</v>
      </c>
      <c r="F10" s="63">
        <v>0.29299999999999998</v>
      </c>
      <c r="G10" s="64">
        <v>0.29199999999999998</v>
      </c>
      <c r="H10" s="60">
        <v>0.06</v>
      </c>
      <c r="J10" s="79"/>
      <c r="K10" s="79"/>
      <c r="L10" s="79"/>
    </row>
    <row r="11" spans="1:14" ht="15" customHeight="1" x14ac:dyDescent="0.25">
      <c r="A11" s="61" t="s">
        <v>3</v>
      </c>
      <c r="B11" s="61" t="s">
        <v>26</v>
      </c>
      <c r="C11" s="62">
        <v>1.2</v>
      </c>
      <c r="D11" s="62">
        <v>1.3</v>
      </c>
      <c r="E11" s="63">
        <v>1.3049999999999999</v>
      </c>
      <c r="F11" s="63">
        <v>1.399</v>
      </c>
      <c r="G11" s="64">
        <v>1.3720000000000001</v>
      </c>
      <c r="H11" s="65">
        <v>1.1479999999999999</v>
      </c>
      <c r="J11" s="142"/>
      <c r="K11" s="143"/>
      <c r="L11" s="79"/>
    </row>
    <row r="12" spans="1:14" ht="15" customHeight="1" x14ac:dyDescent="0.25">
      <c r="A12" s="61" t="s">
        <v>3</v>
      </c>
      <c r="B12" s="61" t="s">
        <v>27</v>
      </c>
      <c r="C12" s="66">
        <v>0.02</v>
      </c>
      <c r="D12" s="66">
        <v>0.02</v>
      </c>
      <c r="E12" s="63">
        <v>0.02</v>
      </c>
      <c r="F12" s="63">
        <v>0.02</v>
      </c>
      <c r="G12" s="64">
        <v>0.02</v>
      </c>
      <c r="H12" s="60">
        <v>2.3E-2</v>
      </c>
      <c r="J12" s="142"/>
      <c r="K12" s="79"/>
      <c r="L12" s="79"/>
    </row>
    <row r="13" spans="1:14" ht="15" customHeight="1" x14ac:dyDescent="0.25">
      <c r="A13" s="61" t="s">
        <v>3</v>
      </c>
      <c r="B13" s="61" t="s">
        <v>28</v>
      </c>
      <c r="C13" s="66">
        <v>0.02</v>
      </c>
      <c r="D13" s="66">
        <v>0.02</v>
      </c>
      <c r="E13" s="67" t="s">
        <v>48</v>
      </c>
      <c r="F13" s="67" t="s">
        <v>48</v>
      </c>
      <c r="G13" s="64" t="s">
        <v>48</v>
      </c>
      <c r="H13" s="60" t="s">
        <v>48</v>
      </c>
      <c r="J13" s="79"/>
      <c r="K13" s="79"/>
      <c r="L13" s="79"/>
    </row>
    <row r="14" spans="1:14" ht="15" customHeight="1" x14ac:dyDescent="0.25">
      <c r="A14" s="61" t="s">
        <v>5</v>
      </c>
      <c r="B14" s="61" t="s">
        <v>36</v>
      </c>
      <c r="C14" s="66">
        <v>7.0000000000000007E-2</v>
      </c>
      <c r="D14" s="66">
        <v>7.0000000000000007E-2</v>
      </c>
      <c r="E14" s="63">
        <v>5.0000000000000001E-3</v>
      </c>
      <c r="F14" s="67" t="s">
        <v>48</v>
      </c>
      <c r="G14" s="64" t="s">
        <v>48</v>
      </c>
      <c r="H14" s="55" t="s">
        <v>48</v>
      </c>
      <c r="J14" s="143"/>
      <c r="K14" s="79"/>
      <c r="L14" s="79"/>
    </row>
    <row r="15" spans="1:14" ht="15" customHeight="1" x14ac:dyDescent="0.25">
      <c r="A15" s="61" t="s">
        <v>5</v>
      </c>
      <c r="B15" s="61" t="s">
        <v>7</v>
      </c>
      <c r="C15" s="62">
        <v>0.2</v>
      </c>
      <c r="D15" s="62">
        <v>0.2</v>
      </c>
      <c r="E15" s="63">
        <v>0.19600000000000001</v>
      </c>
      <c r="F15" s="63">
        <v>0.19600000000000001</v>
      </c>
      <c r="G15" s="64">
        <v>0.218</v>
      </c>
      <c r="H15" s="60">
        <v>0.16500000000000001</v>
      </c>
    </row>
    <row r="16" spans="1:14" ht="15" customHeight="1" x14ac:dyDescent="0.25">
      <c r="A16" s="61" t="s">
        <v>5</v>
      </c>
      <c r="B16" s="61" t="s">
        <v>29</v>
      </c>
      <c r="C16" s="62">
        <v>0.8</v>
      </c>
      <c r="D16" s="62">
        <v>0.3</v>
      </c>
      <c r="E16" s="63">
        <v>7.0000000000000007E-2</v>
      </c>
      <c r="F16" s="63">
        <v>7.2999999999999995E-2</v>
      </c>
      <c r="G16" s="64">
        <v>0.04</v>
      </c>
      <c r="H16" s="60">
        <v>0.04</v>
      </c>
    </row>
    <row r="17" spans="1:11" ht="15" customHeight="1" x14ac:dyDescent="0.25">
      <c r="A17" s="61" t="s">
        <v>5</v>
      </c>
      <c r="B17" s="61" t="s">
        <v>6</v>
      </c>
      <c r="C17" s="62">
        <v>0.2</v>
      </c>
      <c r="D17" s="62">
        <v>0.1</v>
      </c>
      <c r="E17" s="63">
        <v>0.19800000000000001</v>
      </c>
      <c r="F17" s="63">
        <v>0.192</v>
      </c>
      <c r="G17" s="64">
        <v>0.27100000000000002</v>
      </c>
      <c r="H17" s="60">
        <v>0.20300000000000001</v>
      </c>
    </row>
    <row r="18" spans="1:11" ht="15" customHeight="1" x14ac:dyDescent="0.25">
      <c r="A18" s="61" t="s">
        <v>5</v>
      </c>
      <c r="B18" s="61" t="s">
        <v>30</v>
      </c>
      <c r="C18" s="67" t="s">
        <v>48</v>
      </c>
      <c r="D18" s="67" t="s">
        <v>48</v>
      </c>
      <c r="E18" s="63">
        <v>4.0000000000000001E-3</v>
      </c>
      <c r="F18" s="67" t="s">
        <v>48</v>
      </c>
      <c r="G18" s="64" t="s">
        <v>48</v>
      </c>
      <c r="H18" s="65" t="s">
        <v>48</v>
      </c>
    </row>
    <row r="19" spans="1:11" ht="15" customHeight="1" x14ac:dyDescent="0.25">
      <c r="A19" s="68" t="s">
        <v>92</v>
      </c>
      <c r="B19" s="68" t="s">
        <v>93</v>
      </c>
      <c r="C19" s="67" t="s">
        <v>48</v>
      </c>
      <c r="D19" s="67" t="s">
        <v>48</v>
      </c>
      <c r="E19" s="67" t="s">
        <v>48</v>
      </c>
      <c r="F19" s="67" t="s">
        <v>48</v>
      </c>
      <c r="G19" s="69" t="s">
        <v>48</v>
      </c>
      <c r="H19" s="65">
        <v>7.8E-2</v>
      </c>
    </row>
    <row r="20" spans="1:11" ht="15" customHeight="1" x14ac:dyDescent="0.25">
      <c r="A20" s="61" t="s">
        <v>8</v>
      </c>
      <c r="B20" s="61" t="s">
        <v>31</v>
      </c>
      <c r="C20" s="62">
        <v>0.3</v>
      </c>
      <c r="D20" s="62">
        <v>0.3</v>
      </c>
      <c r="E20" s="63">
        <v>0.29099999999999998</v>
      </c>
      <c r="F20" s="63">
        <v>0.314</v>
      </c>
      <c r="G20" s="64">
        <v>0.31</v>
      </c>
      <c r="H20" s="60">
        <v>0.33900000000000002</v>
      </c>
    </row>
    <row r="21" spans="1:11" ht="15" customHeight="1" x14ac:dyDescent="0.25">
      <c r="A21" s="61" t="s">
        <v>8</v>
      </c>
      <c r="B21" s="61" t="s">
        <v>9</v>
      </c>
      <c r="C21" s="62">
        <v>0.1</v>
      </c>
      <c r="D21" s="66">
        <v>7.0000000000000007E-2</v>
      </c>
      <c r="E21" s="70">
        <v>0.08</v>
      </c>
      <c r="F21" s="70">
        <v>2.5999999999999999E-2</v>
      </c>
      <c r="G21" s="64">
        <v>1.7000000000000001E-2</v>
      </c>
      <c r="H21" s="60">
        <v>3.6999999999999998E-2</v>
      </c>
    </row>
    <row r="22" spans="1:11" ht="15" customHeight="1" x14ac:dyDescent="0.25">
      <c r="A22" s="61" t="s">
        <v>10</v>
      </c>
      <c r="B22" s="61" t="s">
        <v>11</v>
      </c>
      <c r="C22" s="62">
        <v>0.4</v>
      </c>
      <c r="D22" s="62">
        <v>0.3</v>
      </c>
      <c r="E22" s="70">
        <v>0.26200000000000001</v>
      </c>
      <c r="F22" s="70">
        <v>0.253</v>
      </c>
      <c r="G22" s="64">
        <v>0.23</v>
      </c>
      <c r="H22" s="60">
        <v>0.27600000000000002</v>
      </c>
    </row>
    <row r="23" spans="1:11" ht="15" customHeight="1" x14ac:dyDescent="0.25">
      <c r="A23" s="61" t="s">
        <v>10</v>
      </c>
      <c r="B23" s="61" t="s">
        <v>32</v>
      </c>
      <c r="C23" s="66">
        <v>0.03</v>
      </c>
      <c r="D23" s="66">
        <v>0.03</v>
      </c>
      <c r="E23" s="70">
        <v>2.9000000000000001E-2</v>
      </c>
      <c r="F23" s="70">
        <v>2.9000000000000001E-2</v>
      </c>
      <c r="G23" s="64">
        <v>3.1E-2</v>
      </c>
      <c r="H23" s="56">
        <v>0.03</v>
      </c>
    </row>
    <row r="24" spans="1:11" ht="15" customHeight="1" x14ac:dyDescent="0.25">
      <c r="A24" s="61" t="s">
        <v>12</v>
      </c>
      <c r="B24" s="61" t="s">
        <v>13</v>
      </c>
      <c r="C24" s="62">
        <v>0.2</v>
      </c>
      <c r="D24" s="62">
        <v>0.4</v>
      </c>
      <c r="E24" s="63">
        <v>4.1000000000000002E-2</v>
      </c>
      <c r="F24" s="63">
        <v>3.9E-2</v>
      </c>
      <c r="G24" s="64">
        <v>0.02</v>
      </c>
      <c r="H24" s="60">
        <v>1.6E-2</v>
      </c>
    </row>
    <row r="25" spans="1:11" x14ac:dyDescent="0.25">
      <c r="A25" s="61" t="s">
        <v>46</v>
      </c>
      <c r="B25" s="61" t="s">
        <v>47</v>
      </c>
      <c r="C25" s="62" t="s">
        <v>48</v>
      </c>
      <c r="D25" s="62" t="s">
        <v>48</v>
      </c>
      <c r="E25" s="63" t="s">
        <v>48</v>
      </c>
      <c r="F25" s="63">
        <v>1.7999999999999999E-2</v>
      </c>
      <c r="G25" s="64">
        <v>1.7000000000000001E-2</v>
      </c>
      <c r="H25" s="60">
        <v>6.0000000000000001E-3</v>
      </c>
    </row>
    <row r="26" spans="1:11" x14ac:dyDescent="0.25">
      <c r="A26" s="58"/>
      <c r="B26" s="58"/>
      <c r="C26" s="58"/>
      <c r="D26" s="58"/>
      <c r="E26" s="58"/>
      <c r="F26" s="58"/>
      <c r="G26" s="58"/>
      <c r="H26" s="58"/>
    </row>
    <row r="27" spans="1:11" x14ac:dyDescent="0.25">
      <c r="A27" s="58"/>
      <c r="B27" s="71" t="s">
        <v>17</v>
      </c>
      <c r="C27" s="62">
        <v>6.9</v>
      </c>
      <c r="D27" s="62">
        <v>6.4</v>
      </c>
      <c r="E27" s="63">
        <f>SUM(E4:E25)</f>
        <v>5.9109999999999996</v>
      </c>
      <c r="F27" s="63">
        <f>SUM(F4:F25)</f>
        <v>6.14</v>
      </c>
      <c r="G27" s="63">
        <f>SUM(G4:G25)</f>
        <v>5.7859999999999996</v>
      </c>
      <c r="H27" s="72">
        <f>SUM(H4:H25)</f>
        <v>5.237000000000001</v>
      </c>
    </row>
    <row r="28" spans="1:11" x14ac:dyDescent="0.25">
      <c r="E28" s="19"/>
    </row>
    <row r="29" spans="1:11" ht="30" customHeight="1" x14ac:dyDescent="0.25">
      <c r="A29" s="168" t="s">
        <v>88</v>
      </c>
      <c r="B29" s="168"/>
      <c r="C29" s="168"/>
      <c r="E29" s="168" t="s">
        <v>88</v>
      </c>
      <c r="F29" s="168"/>
      <c r="G29" s="168"/>
    </row>
    <row r="30" spans="1:11" x14ac:dyDescent="0.25">
      <c r="A30" s="165" t="s">
        <v>1</v>
      </c>
      <c r="B30" s="165" t="s">
        <v>87</v>
      </c>
      <c r="C30" s="23" t="s">
        <v>45</v>
      </c>
      <c r="E30" s="165" t="s">
        <v>1</v>
      </c>
      <c r="F30" s="165" t="s">
        <v>87</v>
      </c>
      <c r="G30" s="38" t="s">
        <v>45</v>
      </c>
      <c r="K30" s="19"/>
    </row>
    <row r="31" spans="1:11" x14ac:dyDescent="0.25">
      <c r="A31" s="165"/>
      <c r="B31" s="165"/>
      <c r="C31" s="22">
        <v>2016</v>
      </c>
      <c r="E31" s="165"/>
      <c r="F31" s="165"/>
      <c r="G31" s="38">
        <v>2017</v>
      </c>
      <c r="K31" s="19"/>
    </row>
    <row r="32" spans="1:11" x14ac:dyDescent="0.25">
      <c r="A32" s="1" t="s">
        <v>19</v>
      </c>
      <c r="B32" s="1" t="s">
        <v>53</v>
      </c>
      <c r="C32" s="46">
        <v>0.109</v>
      </c>
      <c r="D32" s="145"/>
      <c r="E32" s="129" t="s">
        <v>19</v>
      </c>
      <c r="F32" s="52" t="s">
        <v>53</v>
      </c>
      <c r="G32" s="136">
        <v>0.114</v>
      </c>
      <c r="H32" s="145"/>
      <c r="K32" s="19"/>
    </row>
    <row r="33" spans="1:8" ht="22.5" x14ac:dyDescent="0.25">
      <c r="A33" s="1" t="s">
        <v>19</v>
      </c>
      <c r="B33" s="1" t="s">
        <v>54</v>
      </c>
      <c r="C33" s="141">
        <v>0.84299999999999997</v>
      </c>
      <c r="D33" s="146"/>
      <c r="E33" s="129" t="s">
        <v>19</v>
      </c>
      <c r="F33" s="52" t="s">
        <v>54</v>
      </c>
      <c r="G33" s="136">
        <v>0.84499999999999997</v>
      </c>
      <c r="H33" s="146"/>
    </row>
    <row r="34" spans="1:8" x14ac:dyDescent="0.25">
      <c r="A34" s="1" t="s">
        <v>19</v>
      </c>
      <c r="B34" s="1" t="s">
        <v>44</v>
      </c>
      <c r="C34" s="3">
        <v>0.05</v>
      </c>
      <c r="D34" s="127"/>
      <c r="E34" s="51" t="s">
        <v>19</v>
      </c>
      <c r="F34" s="52" t="s">
        <v>44</v>
      </c>
      <c r="G34" s="53">
        <v>0.05</v>
      </c>
    </row>
    <row r="35" spans="1:8" x14ac:dyDescent="0.25">
      <c r="A35" s="1" t="s">
        <v>3</v>
      </c>
      <c r="B35" s="1" t="s">
        <v>55</v>
      </c>
      <c r="C35" s="3">
        <v>0.21099999999999999</v>
      </c>
      <c r="E35" s="51" t="s">
        <v>3</v>
      </c>
      <c r="F35" s="52" t="s">
        <v>56</v>
      </c>
      <c r="G35" s="53">
        <v>0.82799999999999996</v>
      </c>
    </row>
    <row r="36" spans="1:8" x14ac:dyDescent="0.25">
      <c r="A36" s="1" t="s">
        <v>3</v>
      </c>
      <c r="B36" s="1" t="s">
        <v>56</v>
      </c>
      <c r="C36" s="3">
        <v>0.74399999999999999</v>
      </c>
      <c r="E36" s="51" t="s">
        <v>3</v>
      </c>
      <c r="F36" s="52" t="s">
        <v>57</v>
      </c>
      <c r="G36" s="53">
        <v>0.249</v>
      </c>
    </row>
    <row r="37" spans="1:8" x14ac:dyDescent="0.25">
      <c r="A37" s="1" t="s">
        <v>3</v>
      </c>
      <c r="B37" s="1" t="s">
        <v>57</v>
      </c>
      <c r="C37" s="3">
        <v>0.23100000000000001</v>
      </c>
      <c r="E37" s="51" t="s">
        <v>3</v>
      </c>
      <c r="F37" s="52" t="s">
        <v>58</v>
      </c>
      <c r="G37" s="53">
        <v>0.20699999999999999</v>
      </c>
    </row>
    <row r="38" spans="1:8" x14ac:dyDescent="0.25">
      <c r="A38" s="1" t="s">
        <v>3</v>
      </c>
      <c r="B38" s="1" t="s">
        <v>58</v>
      </c>
      <c r="C38" s="3">
        <v>0.23699999999999999</v>
      </c>
      <c r="E38" s="51" t="s">
        <v>3</v>
      </c>
      <c r="F38" s="52" t="s">
        <v>59</v>
      </c>
      <c r="G38" s="53">
        <v>6.3E-2</v>
      </c>
    </row>
    <row r="39" spans="1:8" x14ac:dyDescent="0.25">
      <c r="A39" s="1" t="s">
        <v>3</v>
      </c>
      <c r="B39" s="1" t="s">
        <v>59</v>
      </c>
      <c r="C39" s="3">
        <v>9.1999999999999998E-2</v>
      </c>
      <c r="E39" s="51" t="s">
        <v>3</v>
      </c>
      <c r="F39" s="52" t="s">
        <v>60</v>
      </c>
      <c r="G39" s="53">
        <v>0.23599999999999999</v>
      </c>
    </row>
    <row r="40" spans="1:8" x14ac:dyDescent="0.25">
      <c r="A40" s="1" t="s">
        <v>3</v>
      </c>
      <c r="B40" s="1" t="s">
        <v>60</v>
      </c>
      <c r="C40" s="3">
        <v>0.20799999999999999</v>
      </c>
      <c r="E40" s="51" t="s">
        <v>3</v>
      </c>
      <c r="F40" s="52" t="s">
        <v>61</v>
      </c>
      <c r="G40" s="53">
        <v>2.1999999999999999E-2</v>
      </c>
    </row>
    <row r="41" spans="1:8" x14ac:dyDescent="0.25">
      <c r="A41" s="1" t="s">
        <v>3</v>
      </c>
      <c r="B41" s="1" t="s">
        <v>61</v>
      </c>
      <c r="C41" s="3">
        <v>2.1999999999999999E-2</v>
      </c>
      <c r="E41" s="51" t="s">
        <v>3</v>
      </c>
      <c r="F41" s="52" t="s">
        <v>62</v>
      </c>
      <c r="G41" s="53">
        <v>0.20100000000000001</v>
      </c>
    </row>
    <row r="42" spans="1:8" x14ac:dyDescent="0.25">
      <c r="A42" s="1" t="s">
        <v>3</v>
      </c>
      <c r="B42" s="1" t="s">
        <v>62</v>
      </c>
      <c r="C42" s="3">
        <v>0.2</v>
      </c>
      <c r="E42" s="51" t="s">
        <v>3</v>
      </c>
      <c r="F42" s="52" t="s">
        <v>63</v>
      </c>
      <c r="G42" s="53">
        <v>1.208</v>
      </c>
    </row>
    <row r="43" spans="1:8" x14ac:dyDescent="0.25">
      <c r="A43" s="1" t="s">
        <v>3</v>
      </c>
      <c r="B43" s="1" t="s">
        <v>63</v>
      </c>
      <c r="C43" s="3">
        <v>1.6640000000000001</v>
      </c>
      <c r="D43" s="35"/>
      <c r="E43" s="51" t="s">
        <v>3</v>
      </c>
      <c r="F43" s="52" t="s">
        <v>64</v>
      </c>
      <c r="G43" s="53">
        <v>2.3E-2</v>
      </c>
      <c r="H43" s="33"/>
    </row>
    <row r="44" spans="1:8" x14ac:dyDescent="0.25">
      <c r="A44" s="1" t="s">
        <v>3</v>
      </c>
      <c r="B44" s="1" t="s">
        <v>64</v>
      </c>
      <c r="C44" s="3">
        <v>0.02</v>
      </c>
      <c r="D44" s="36"/>
      <c r="E44" s="51" t="s">
        <v>5</v>
      </c>
      <c r="F44" s="52" t="s">
        <v>65</v>
      </c>
      <c r="G44" s="53">
        <v>0.16500000000000001</v>
      </c>
      <c r="H44" s="33"/>
    </row>
    <row r="45" spans="1:8" x14ac:dyDescent="0.25">
      <c r="A45" s="1" t="s">
        <v>5</v>
      </c>
      <c r="B45" s="1" t="s">
        <v>65</v>
      </c>
      <c r="C45" s="3">
        <v>0.218</v>
      </c>
      <c r="E45" s="51" t="s">
        <v>5</v>
      </c>
      <c r="F45" s="52" t="s">
        <v>66</v>
      </c>
      <c r="G45" s="53">
        <v>0.04</v>
      </c>
    </row>
    <row r="46" spans="1:8" x14ac:dyDescent="0.25">
      <c r="A46" s="1" t="s">
        <v>5</v>
      </c>
      <c r="B46" s="1" t="s">
        <v>66</v>
      </c>
      <c r="C46" s="3">
        <v>0.04</v>
      </c>
      <c r="E46" s="51" t="s">
        <v>5</v>
      </c>
      <c r="F46" s="52" t="s">
        <v>68</v>
      </c>
      <c r="G46" s="53">
        <v>3.0000000000000001E-3</v>
      </c>
    </row>
    <row r="47" spans="1:8" x14ac:dyDescent="0.25">
      <c r="A47" s="1" t="s">
        <v>5</v>
      </c>
      <c r="B47" s="1" t="s">
        <v>68</v>
      </c>
      <c r="C47" s="3">
        <v>3.0000000000000001E-3</v>
      </c>
      <c r="E47" s="51" t="s">
        <v>5</v>
      </c>
      <c r="F47" s="52" t="s">
        <v>69</v>
      </c>
      <c r="G47" s="53">
        <v>0.13800000000000001</v>
      </c>
    </row>
    <row r="48" spans="1:8" x14ac:dyDescent="0.25">
      <c r="A48" s="1" t="s">
        <v>5</v>
      </c>
      <c r="B48" s="1" t="s">
        <v>69</v>
      </c>
      <c r="C48" s="3">
        <v>0.26800000000000002</v>
      </c>
      <c r="E48" s="54" t="s">
        <v>92</v>
      </c>
      <c r="F48" s="54" t="s">
        <v>95</v>
      </c>
      <c r="G48" s="55">
        <v>1.4999999999999999E-2</v>
      </c>
    </row>
    <row r="49" spans="1:7" x14ac:dyDescent="0.25">
      <c r="A49" s="1" t="s">
        <v>8</v>
      </c>
      <c r="B49" s="1" t="s">
        <v>70</v>
      </c>
      <c r="C49" s="3">
        <v>0.311</v>
      </c>
      <c r="E49" s="51" t="s">
        <v>5</v>
      </c>
      <c r="F49" s="52" t="s">
        <v>96</v>
      </c>
      <c r="G49" s="56">
        <v>6.3E-2</v>
      </c>
    </row>
    <row r="50" spans="1:7" x14ac:dyDescent="0.25">
      <c r="A50" s="1" t="s">
        <v>8</v>
      </c>
      <c r="B50" s="1" t="s">
        <v>71</v>
      </c>
      <c r="C50" s="3">
        <v>1.7000000000000001E-2</v>
      </c>
      <c r="E50" s="57" t="s">
        <v>92</v>
      </c>
      <c r="F50" s="57" t="s">
        <v>97</v>
      </c>
      <c r="G50" s="55">
        <v>6.2700000000000006E-2</v>
      </c>
    </row>
    <row r="51" spans="1:7" x14ac:dyDescent="0.25">
      <c r="A51" s="1" t="s">
        <v>10</v>
      </c>
      <c r="B51" s="1" t="s">
        <v>72</v>
      </c>
      <c r="C51" s="3">
        <v>9.4E-2</v>
      </c>
      <c r="E51" s="51" t="s">
        <v>8</v>
      </c>
      <c r="F51" s="52" t="s">
        <v>70</v>
      </c>
      <c r="G51" s="53">
        <v>0.33900000000000002</v>
      </c>
    </row>
    <row r="52" spans="1:7" x14ac:dyDescent="0.25">
      <c r="A52" s="1" t="s">
        <v>10</v>
      </c>
      <c r="B52" s="1" t="s">
        <v>73</v>
      </c>
      <c r="C52" s="3">
        <v>3.1E-2</v>
      </c>
      <c r="E52" s="51" t="s">
        <v>8</v>
      </c>
      <c r="F52" s="52" t="s">
        <v>71</v>
      </c>
      <c r="G52" s="53">
        <v>3.6999999999999998E-2</v>
      </c>
    </row>
    <row r="53" spans="1:7" x14ac:dyDescent="0.25">
      <c r="A53" s="1" t="s">
        <v>10</v>
      </c>
      <c r="B53" s="1" t="s">
        <v>74</v>
      </c>
      <c r="C53" s="3">
        <v>9.6000000000000002E-2</v>
      </c>
      <c r="E53" s="51" t="s">
        <v>10</v>
      </c>
      <c r="F53" s="52" t="s">
        <v>72</v>
      </c>
      <c r="G53" s="53">
        <v>0.10100000000000001</v>
      </c>
    </row>
    <row r="54" spans="1:7" x14ac:dyDescent="0.25">
      <c r="A54" s="1" t="s">
        <v>10</v>
      </c>
      <c r="B54" s="1" t="s">
        <v>75</v>
      </c>
      <c r="C54" s="3">
        <v>0.04</v>
      </c>
      <c r="E54" s="51" t="s">
        <v>10</v>
      </c>
      <c r="F54" s="52" t="s">
        <v>73</v>
      </c>
      <c r="G54" s="53">
        <v>0.03</v>
      </c>
    </row>
    <row r="55" spans="1:7" x14ac:dyDescent="0.25">
      <c r="A55" s="1" t="s">
        <v>12</v>
      </c>
      <c r="B55" s="1" t="s">
        <v>76</v>
      </c>
      <c r="C55" s="3">
        <v>0.02</v>
      </c>
      <c r="E55" s="51" t="s">
        <v>10</v>
      </c>
      <c r="F55" s="52" t="s">
        <v>74</v>
      </c>
      <c r="G55" s="53">
        <v>0.13800000000000001</v>
      </c>
    </row>
    <row r="56" spans="1:7" x14ac:dyDescent="0.25">
      <c r="A56" s="1" t="s">
        <v>46</v>
      </c>
      <c r="B56" s="1" t="s">
        <v>77</v>
      </c>
      <c r="C56" s="3">
        <v>1.7000000000000001E-2</v>
      </c>
      <c r="E56" s="51" t="s">
        <v>10</v>
      </c>
      <c r="F56" s="52" t="s">
        <v>75</v>
      </c>
      <c r="G56" s="53">
        <f>0.037</f>
        <v>3.6999999999999998E-2</v>
      </c>
    </row>
    <row r="57" spans="1:7" x14ac:dyDescent="0.25">
      <c r="E57" s="51" t="s">
        <v>12</v>
      </c>
      <c r="F57" s="52" t="s">
        <v>76</v>
      </c>
      <c r="G57" s="53">
        <v>1.6E-2</v>
      </c>
    </row>
    <row r="58" spans="1:7" ht="22.5" x14ac:dyDescent="0.25">
      <c r="B58" s="24" t="s">
        <v>17</v>
      </c>
      <c r="C58" s="7">
        <f>SUM(C32:C56)</f>
        <v>5.7860000000000005</v>
      </c>
      <c r="E58" s="51" t="s">
        <v>46</v>
      </c>
      <c r="F58" s="52" t="s">
        <v>77</v>
      </c>
      <c r="G58" s="53">
        <v>6.0000000000000001E-3</v>
      </c>
    </row>
    <row r="59" spans="1:7" x14ac:dyDescent="0.25">
      <c r="E59" s="58"/>
      <c r="F59" s="58"/>
      <c r="G59" s="58"/>
    </row>
    <row r="60" spans="1:7" x14ac:dyDescent="0.25">
      <c r="E60" s="58"/>
      <c r="F60" s="59" t="s">
        <v>17</v>
      </c>
      <c r="G60" s="60">
        <f>SUM(G32:G58)</f>
        <v>5.2366999999999999</v>
      </c>
    </row>
  </sheetData>
  <mergeCells count="11">
    <mergeCell ref="I3:J3"/>
    <mergeCell ref="A1:H1"/>
    <mergeCell ref="C2:H2"/>
    <mergeCell ref="E29:G29"/>
    <mergeCell ref="E30:E31"/>
    <mergeCell ref="F30:F31"/>
    <mergeCell ref="A29:C29"/>
    <mergeCell ref="A30:A31"/>
    <mergeCell ref="B30:B31"/>
    <mergeCell ref="A2:A3"/>
    <mergeCell ref="B2:B3"/>
  </mergeCells>
  <pageMargins left="0.7" right="0.7" top="0.75" bottom="0.75" header="0.3" footer="0.3"/>
  <pageSetup orientation="portrait" r:id="rId1"/>
  <ignoredErrors>
    <ignoredError sqref="C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opLeftCell="A34" workbookViewId="0">
      <selection activeCell="B4" sqref="B4"/>
    </sheetView>
  </sheetViews>
  <sheetFormatPr baseColWidth="10" defaultColWidth="11.5703125" defaultRowHeight="15" x14ac:dyDescent="0.25"/>
  <cols>
    <col min="1" max="1" width="30.7109375" customWidth="1"/>
    <col min="2" max="2" width="20.7109375" customWidth="1"/>
    <col min="3" max="3" width="11.7109375" customWidth="1"/>
    <col min="4" max="4" width="14.5703125" customWidth="1"/>
    <col min="5" max="5" width="17.28515625" customWidth="1"/>
    <col min="6" max="6" width="17.42578125" customWidth="1"/>
  </cols>
  <sheetData>
    <row r="1" spans="1:14" ht="30" customHeight="1" x14ac:dyDescent="0.25">
      <c r="A1" s="172" t="s">
        <v>33</v>
      </c>
      <c r="B1" s="167"/>
      <c r="C1" s="167"/>
      <c r="D1" s="167"/>
      <c r="E1" s="167"/>
      <c r="F1" s="167"/>
      <c r="G1" s="167"/>
      <c r="H1" s="167"/>
      <c r="I1" s="11"/>
      <c r="J1" s="11"/>
      <c r="K1" s="11"/>
    </row>
    <row r="2" spans="1:14" x14ac:dyDescent="0.25">
      <c r="A2" s="173" t="s">
        <v>1</v>
      </c>
      <c r="B2" s="173" t="s">
        <v>2</v>
      </c>
      <c r="C2" s="172" t="s">
        <v>45</v>
      </c>
      <c r="D2" s="167"/>
      <c r="E2" s="167"/>
      <c r="F2" s="167"/>
      <c r="G2" s="167"/>
      <c r="H2" s="167"/>
      <c r="I2" s="11"/>
      <c r="J2" s="11"/>
      <c r="K2" s="11"/>
      <c r="N2" s="79"/>
    </row>
    <row r="3" spans="1:14" ht="14.45" customHeight="1" x14ac:dyDescent="0.25">
      <c r="A3" s="173"/>
      <c r="B3" s="173"/>
      <c r="C3" s="21">
        <v>2012</v>
      </c>
      <c r="D3" s="21">
        <v>2013</v>
      </c>
      <c r="E3" s="21">
        <v>2014</v>
      </c>
      <c r="F3" s="21">
        <v>2015</v>
      </c>
      <c r="G3" s="50">
        <v>2016</v>
      </c>
      <c r="H3" s="76">
        <v>2017</v>
      </c>
      <c r="I3" s="171"/>
      <c r="J3" s="171"/>
      <c r="K3" s="11"/>
      <c r="N3" s="80"/>
    </row>
    <row r="4" spans="1:14" ht="15" customHeight="1" x14ac:dyDescent="0.25">
      <c r="A4" s="1" t="s">
        <v>19</v>
      </c>
      <c r="B4" s="1" t="s">
        <v>101</v>
      </c>
      <c r="C4" s="2" t="s">
        <v>48</v>
      </c>
      <c r="D4" s="2" t="s">
        <v>48</v>
      </c>
      <c r="E4" s="3" t="s">
        <v>48</v>
      </c>
      <c r="F4" s="3" t="s">
        <v>48</v>
      </c>
      <c r="G4" s="46">
        <v>1.7999999999999999E-2</v>
      </c>
      <c r="H4" s="149">
        <v>6.0000000000000001E-3</v>
      </c>
      <c r="I4" s="138"/>
      <c r="J4" s="138"/>
      <c r="K4" s="11"/>
      <c r="N4" s="81"/>
    </row>
    <row r="5" spans="1:14" ht="15" customHeight="1" x14ac:dyDescent="0.25">
      <c r="A5" s="1" t="s">
        <v>19</v>
      </c>
      <c r="B5" s="1" t="s">
        <v>22</v>
      </c>
      <c r="C5" s="2">
        <v>0.2</v>
      </c>
      <c r="D5" s="2">
        <v>0.2</v>
      </c>
      <c r="E5" s="3">
        <v>1.7000000000000001E-2</v>
      </c>
      <c r="F5" s="3">
        <v>3.0000000000000002E-2</v>
      </c>
      <c r="G5" s="141">
        <v>0.02</v>
      </c>
      <c r="H5" s="147">
        <v>1.5650000000000001E-2</v>
      </c>
      <c r="I5" s="139"/>
      <c r="J5" s="139"/>
      <c r="K5" s="11"/>
      <c r="N5" s="81"/>
    </row>
    <row r="6" spans="1:14" ht="15" customHeight="1" x14ac:dyDescent="0.25">
      <c r="A6" s="1" t="s">
        <v>19</v>
      </c>
      <c r="B6" s="1" t="s">
        <v>34</v>
      </c>
      <c r="C6" s="4" t="s">
        <v>48</v>
      </c>
      <c r="D6" s="4" t="s">
        <v>48</v>
      </c>
      <c r="E6" s="3">
        <v>0.17299999999999999</v>
      </c>
      <c r="F6" s="3">
        <v>0.17100000000000001</v>
      </c>
      <c r="G6" s="141">
        <v>0.15</v>
      </c>
      <c r="H6" s="147">
        <v>0.14725833333333302</v>
      </c>
      <c r="I6" s="139"/>
      <c r="J6" s="139"/>
      <c r="K6" s="11"/>
      <c r="N6" s="81"/>
    </row>
    <row r="7" spans="1:14" ht="15" customHeight="1" x14ac:dyDescent="0.25">
      <c r="A7" s="1" t="s">
        <v>19</v>
      </c>
      <c r="B7" s="1" t="s">
        <v>44</v>
      </c>
      <c r="C7" s="2">
        <v>0.1</v>
      </c>
      <c r="D7" s="2">
        <v>0.1</v>
      </c>
      <c r="E7" s="3">
        <v>2E-3</v>
      </c>
      <c r="F7" s="4" t="s">
        <v>48</v>
      </c>
      <c r="G7" s="46" t="s">
        <v>48</v>
      </c>
      <c r="H7" s="151">
        <v>0</v>
      </c>
      <c r="I7" s="11"/>
      <c r="J7" s="11"/>
      <c r="K7" s="11"/>
      <c r="N7" s="81"/>
    </row>
    <row r="8" spans="1:14" ht="15" customHeight="1" x14ac:dyDescent="0.25">
      <c r="A8" s="1" t="s">
        <v>3</v>
      </c>
      <c r="B8" s="1" t="s">
        <v>4</v>
      </c>
      <c r="C8" s="5">
        <v>1.0999999999999999E-2</v>
      </c>
      <c r="D8" s="5">
        <v>3.1E-2</v>
      </c>
      <c r="E8" s="3">
        <v>5.8999999999999997E-2</v>
      </c>
      <c r="F8" s="3">
        <v>6.9000000000000006E-2</v>
      </c>
      <c r="G8" s="46">
        <v>5.5E-2</v>
      </c>
      <c r="H8" s="149">
        <v>0.14199999999999999</v>
      </c>
      <c r="I8" s="11"/>
      <c r="J8" s="11"/>
      <c r="K8" s="11"/>
      <c r="N8" s="81"/>
    </row>
    <row r="9" spans="1:14" ht="15" customHeight="1" x14ac:dyDescent="0.25">
      <c r="A9" s="1" t="s">
        <v>3</v>
      </c>
      <c r="B9" s="1" t="s">
        <v>49</v>
      </c>
      <c r="C9" s="5">
        <v>0.01</v>
      </c>
      <c r="D9" s="3">
        <v>4.0000000000000001E-3</v>
      </c>
      <c r="E9" s="3">
        <v>4.0000000000000001E-3</v>
      </c>
      <c r="F9" s="4" t="s">
        <v>48</v>
      </c>
      <c r="G9" s="46" t="s">
        <v>48</v>
      </c>
      <c r="H9" s="55" t="s">
        <v>48</v>
      </c>
      <c r="N9" s="81"/>
    </row>
    <row r="10" spans="1:14" ht="15" customHeight="1" x14ac:dyDescent="0.25">
      <c r="A10" s="1" t="s">
        <v>3</v>
      </c>
      <c r="B10" s="1" t="s">
        <v>24</v>
      </c>
      <c r="C10" s="5">
        <v>0.01</v>
      </c>
      <c r="D10" s="5">
        <v>0.01</v>
      </c>
      <c r="E10" s="3">
        <v>0.01</v>
      </c>
      <c r="F10" s="3">
        <v>8.0000000000000002E-3</v>
      </c>
      <c r="G10" s="46">
        <v>1.2E-2</v>
      </c>
      <c r="H10" s="55">
        <v>1.0999999999999999E-2</v>
      </c>
      <c r="N10" s="81"/>
    </row>
    <row r="11" spans="1:14" ht="15" customHeight="1" x14ac:dyDescent="0.25">
      <c r="A11" s="1" t="s">
        <v>3</v>
      </c>
      <c r="B11" s="1" t="s">
        <v>35</v>
      </c>
      <c r="C11" s="2">
        <v>0.3</v>
      </c>
      <c r="D11" s="2">
        <v>0.2</v>
      </c>
      <c r="E11" s="3">
        <v>0.215</v>
      </c>
      <c r="F11" s="3">
        <v>0.315</v>
      </c>
      <c r="G11" s="46">
        <v>0.222</v>
      </c>
      <c r="H11" s="55">
        <v>0.16900000000000001</v>
      </c>
      <c r="N11" s="81"/>
    </row>
    <row r="12" spans="1:14" ht="15" customHeight="1" x14ac:dyDescent="0.25">
      <c r="A12" s="1" t="s">
        <v>3</v>
      </c>
      <c r="B12" s="1" t="s">
        <v>28</v>
      </c>
      <c r="C12" s="5">
        <v>0.02</v>
      </c>
      <c r="D12" s="5">
        <v>0.01</v>
      </c>
      <c r="E12" s="4" t="s">
        <v>48</v>
      </c>
      <c r="F12" s="4" t="s">
        <v>48</v>
      </c>
      <c r="G12" s="46" t="s">
        <v>48</v>
      </c>
      <c r="H12" s="55" t="s">
        <v>48</v>
      </c>
      <c r="N12" s="82"/>
    </row>
    <row r="13" spans="1:14" ht="15" customHeight="1" x14ac:dyDescent="0.25">
      <c r="A13" s="1" t="s">
        <v>5</v>
      </c>
      <c r="B13" s="1" t="s">
        <v>36</v>
      </c>
      <c r="C13" s="5">
        <v>0.02</v>
      </c>
      <c r="D13" s="5">
        <v>0.03</v>
      </c>
      <c r="E13" s="3">
        <v>1.7000000000000001E-2</v>
      </c>
      <c r="F13" s="4" t="s">
        <v>48</v>
      </c>
      <c r="G13" s="46" t="s">
        <v>48</v>
      </c>
      <c r="H13" s="55" t="s">
        <v>48</v>
      </c>
      <c r="N13" s="81"/>
    </row>
    <row r="14" spans="1:14" ht="15" customHeight="1" x14ac:dyDescent="0.25">
      <c r="A14" s="1" t="s">
        <v>5</v>
      </c>
      <c r="B14" s="1" t="s">
        <v>6</v>
      </c>
      <c r="C14" s="5">
        <v>6.0000000000000001E-3</v>
      </c>
      <c r="D14" s="3">
        <v>1E-3</v>
      </c>
      <c r="E14" s="3">
        <v>2.7999999999999997E-2</v>
      </c>
      <c r="F14" s="3">
        <v>1.409E-2</v>
      </c>
      <c r="G14" s="46">
        <v>2.1000000000000001E-2</v>
      </c>
      <c r="H14" s="55">
        <v>0.03</v>
      </c>
      <c r="N14" s="81"/>
    </row>
    <row r="15" spans="1:14" ht="15" customHeight="1" x14ac:dyDescent="0.25">
      <c r="A15" s="1" t="s">
        <v>8</v>
      </c>
      <c r="B15" s="1" t="s">
        <v>31</v>
      </c>
      <c r="C15" s="5">
        <v>0.02</v>
      </c>
      <c r="D15" s="5">
        <v>0.06</v>
      </c>
      <c r="E15" s="3">
        <v>4.4999999999999998E-2</v>
      </c>
      <c r="F15" s="18">
        <v>4.4999999999999998E-2</v>
      </c>
      <c r="G15" s="46">
        <v>4.2000000000000003E-2</v>
      </c>
      <c r="H15" s="55">
        <v>5.8999999999999997E-2</v>
      </c>
      <c r="N15" s="81"/>
    </row>
    <row r="16" spans="1:14" ht="15" customHeight="1" x14ac:dyDescent="0.25">
      <c r="A16" s="1" t="s">
        <v>8</v>
      </c>
      <c r="B16" s="1" t="s">
        <v>9</v>
      </c>
      <c r="C16" s="2">
        <v>0.1</v>
      </c>
      <c r="D16" s="2">
        <v>0.1</v>
      </c>
      <c r="E16" s="3">
        <v>0.114</v>
      </c>
      <c r="F16" s="3">
        <v>0.156</v>
      </c>
      <c r="G16" s="46">
        <v>0.17499999999999999</v>
      </c>
      <c r="H16" s="55">
        <v>0.19900000000000001</v>
      </c>
      <c r="N16" s="81"/>
    </row>
    <row r="17" spans="1:14" ht="15" customHeight="1" x14ac:dyDescent="0.25">
      <c r="A17" s="1" t="s">
        <v>10</v>
      </c>
      <c r="B17" s="1" t="s">
        <v>11</v>
      </c>
      <c r="C17" s="2">
        <v>0.2</v>
      </c>
      <c r="D17" s="2">
        <v>0.2</v>
      </c>
      <c r="E17" s="3">
        <v>0.23899999999999999</v>
      </c>
      <c r="F17" s="3">
        <v>0.223</v>
      </c>
      <c r="G17" s="46">
        <v>0.27</v>
      </c>
      <c r="H17" s="55">
        <v>0.28000000000000003</v>
      </c>
      <c r="N17" s="81"/>
    </row>
    <row r="18" spans="1:14" ht="15" customHeight="1" x14ac:dyDescent="0.25">
      <c r="A18" s="1" t="s">
        <v>12</v>
      </c>
      <c r="B18" s="1" t="s">
        <v>37</v>
      </c>
      <c r="C18" s="2">
        <v>0.2</v>
      </c>
      <c r="D18" s="2">
        <v>0.2</v>
      </c>
      <c r="E18" s="3">
        <v>0.123</v>
      </c>
      <c r="F18" s="3">
        <v>0.114</v>
      </c>
      <c r="G18" s="46">
        <v>0.14199999999999999</v>
      </c>
      <c r="H18" s="55">
        <v>0.111</v>
      </c>
      <c r="N18" s="81"/>
    </row>
    <row r="19" spans="1:14" ht="15" customHeight="1" x14ac:dyDescent="0.25">
      <c r="A19" s="1" t="s">
        <v>12</v>
      </c>
      <c r="B19" s="1" t="s">
        <v>14</v>
      </c>
      <c r="C19" s="5">
        <v>0.01</v>
      </c>
      <c r="D19" s="4" t="s">
        <v>48</v>
      </c>
      <c r="E19" s="4" t="s">
        <v>48</v>
      </c>
      <c r="F19" s="4" t="s">
        <v>48</v>
      </c>
      <c r="G19" s="46" t="s">
        <v>48</v>
      </c>
      <c r="H19" s="55" t="s">
        <v>48</v>
      </c>
      <c r="N19" s="81"/>
    </row>
    <row r="20" spans="1:14" ht="15" customHeight="1" x14ac:dyDescent="0.25">
      <c r="A20" s="1" t="s">
        <v>15</v>
      </c>
      <c r="B20" s="1" t="s">
        <v>16</v>
      </c>
      <c r="C20" s="2">
        <v>0.2</v>
      </c>
      <c r="D20" s="2">
        <v>0.2</v>
      </c>
      <c r="E20" s="3">
        <v>0.153</v>
      </c>
      <c r="F20" s="3">
        <v>0.16300000000000001</v>
      </c>
      <c r="G20" s="46">
        <v>0.26800000000000002</v>
      </c>
      <c r="H20" s="55">
        <v>0.24399999999999999</v>
      </c>
      <c r="N20" s="83"/>
    </row>
    <row r="21" spans="1:14" x14ac:dyDescent="0.25">
      <c r="N21" s="11"/>
    </row>
    <row r="22" spans="1:14" x14ac:dyDescent="0.25">
      <c r="B22" s="6" t="s">
        <v>17</v>
      </c>
      <c r="C22" s="2">
        <v>1.4</v>
      </c>
      <c r="D22" s="2">
        <v>1.3</v>
      </c>
      <c r="E22" s="3">
        <f>SUM(E4:E20)</f>
        <v>1.1990000000000001</v>
      </c>
      <c r="F22" s="3">
        <f>SUM(F4:F20)</f>
        <v>1.3080900000000002</v>
      </c>
      <c r="G22" s="3">
        <f>SUM(G4:G20)</f>
        <v>1.395</v>
      </c>
      <c r="H22" s="125">
        <f>SUM(H4:H20)</f>
        <v>1.4139083333333331</v>
      </c>
      <c r="N22" s="11"/>
    </row>
    <row r="24" spans="1:14" ht="30" customHeight="1" x14ac:dyDescent="0.25">
      <c r="A24" s="175" t="s">
        <v>89</v>
      </c>
      <c r="B24" s="175"/>
      <c r="C24" s="175"/>
      <c r="E24" s="175" t="s">
        <v>89</v>
      </c>
      <c r="F24" s="175"/>
      <c r="G24" s="175"/>
    </row>
    <row r="25" spans="1:14" ht="22.5" x14ac:dyDescent="0.25">
      <c r="A25" s="165" t="s">
        <v>1</v>
      </c>
      <c r="B25" s="165" t="s">
        <v>87</v>
      </c>
      <c r="C25" s="27" t="s">
        <v>78</v>
      </c>
      <c r="E25" s="165" t="s">
        <v>1</v>
      </c>
      <c r="F25" s="165" t="s">
        <v>87</v>
      </c>
      <c r="G25" s="27" t="s">
        <v>78</v>
      </c>
    </row>
    <row r="26" spans="1:14" x14ac:dyDescent="0.25">
      <c r="A26" s="165"/>
      <c r="B26" s="165"/>
      <c r="C26" s="25">
        <v>2016</v>
      </c>
      <c r="E26" s="165"/>
      <c r="F26" s="165"/>
      <c r="G26" s="25">
        <v>2017</v>
      </c>
    </row>
    <row r="27" spans="1:14" x14ac:dyDescent="0.25">
      <c r="A27" s="1" t="s">
        <v>19</v>
      </c>
      <c r="B27" s="1" t="s">
        <v>53</v>
      </c>
      <c r="C27" s="133">
        <v>1.7999999999999999E-2</v>
      </c>
      <c r="D27" s="145"/>
      <c r="E27" s="134" t="s">
        <v>19</v>
      </c>
      <c r="F27" s="41" t="s">
        <v>53</v>
      </c>
      <c r="G27" s="135">
        <v>6.0000000000000001E-3</v>
      </c>
      <c r="H27" s="145"/>
    </row>
    <row r="28" spans="1:14" ht="22.5" x14ac:dyDescent="0.25">
      <c r="A28" s="1" t="s">
        <v>19</v>
      </c>
      <c r="B28" s="1" t="s">
        <v>54</v>
      </c>
      <c r="C28" s="135">
        <v>0.17</v>
      </c>
      <c r="D28" s="139"/>
      <c r="E28" s="134" t="s">
        <v>19</v>
      </c>
      <c r="F28" s="41" t="s">
        <v>54</v>
      </c>
      <c r="G28" s="135">
        <v>0.16300000000000001</v>
      </c>
      <c r="H28" s="139"/>
    </row>
    <row r="29" spans="1:14" x14ac:dyDescent="0.25">
      <c r="A29" s="1" t="s">
        <v>19</v>
      </c>
      <c r="B29" s="1" t="s">
        <v>44</v>
      </c>
      <c r="C29" s="18">
        <v>3.0000000000000001E-3</v>
      </c>
      <c r="E29" s="41" t="s">
        <v>19</v>
      </c>
      <c r="F29" s="41" t="s">
        <v>44</v>
      </c>
      <c r="G29" s="44">
        <f>0.001</f>
        <v>1E-3</v>
      </c>
    </row>
    <row r="30" spans="1:14" x14ac:dyDescent="0.25">
      <c r="A30" s="1" t="s">
        <v>3</v>
      </c>
      <c r="B30" s="1" t="s">
        <v>55</v>
      </c>
      <c r="C30" s="18">
        <v>8.9999999999999993E-3</v>
      </c>
      <c r="E30" s="41" t="s">
        <v>3</v>
      </c>
      <c r="F30" s="41" t="s">
        <v>55</v>
      </c>
      <c r="G30" s="44">
        <f>0.007</f>
        <v>7.0000000000000001E-3</v>
      </c>
    </row>
    <row r="31" spans="1:14" x14ac:dyDescent="0.25">
      <c r="A31" s="1" t="s">
        <v>3</v>
      </c>
      <c r="B31" s="1" t="s">
        <v>56</v>
      </c>
      <c r="C31" s="18">
        <v>5.0000000000000001E-3</v>
      </c>
      <c r="E31" s="41" t="s">
        <v>3</v>
      </c>
      <c r="F31" s="41" t="s">
        <v>56</v>
      </c>
      <c r="G31" s="44">
        <f>0.069</f>
        <v>6.9000000000000006E-2</v>
      </c>
    </row>
    <row r="32" spans="1:14" x14ac:dyDescent="0.25">
      <c r="A32" s="1" t="s">
        <v>3</v>
      </c>
      <c r="B32" s="1" t="s">
        <v>58</v>
      </c>
      <c r="C32" s="18">
        <v>0.04</v>
      </c>
      <c r="E32" s="41" t="s">
        <v>3</v>
      </c>
      <c r="F32" s="41" t="s">
        <v>57</v>
      </c>
      <c r="G32" s="44">
        <f>0.5/1000</f>
        <v>5.0000000000000001E-4</v>
      </c>
    </row>
    <row r="33" spans="1:10" x14ac:dyDescent="0.25">
      <c r="A33" s="1" t="s">
        <v>3</v>
      </c>
      <c r="B33" s="1" t="s">
        <v>62</v>
      </c>
      <c r="C33" s="18">
        <v>1.2E-2</v>
      </c>
      <c r="E33" s="41" t="s">
        <v>3</v>
      </c>
      <c r="F33" s="41" t="s">
        <v>58</v>
      </c>
      <c r="G33" s="44">
        <f>0.045</f>
        <v>4.4999999999999998E-2</v>
      </c>
    </row>
    <row r="34" spans="1:10" x14ac:dyDescent="0.25">
      <c r="A34" s="1" t="s">
        <v>3</v>
      </c>
      <c r="B34" s="1" t="s">
        <v>63</v>
      </c>
      <c r="C34" s="18">
        <v>0.22</v>
      </c>
      <c r="D34" s="34"/>
      <c r="E34" s="41" t="s">
        <v>3</v>
      </c>
      <c r="F34" s="41" t="s">
        <v>80</v>
      </c>
      <c r="G34" s="84">
        <f>0.0003</f>
        <v>2.9999999999999997E-4</v>
      </c>
      <c r="H34" s="33"/>
      <c r="I34" s="33"/>
    </row>
    <row r="35" spans="1:10" x14ac:dyDescent="0.25">
      <c r="A35" s="1" t="s">
        <v>5</v>
      </c>
      <c r="B35" s="1" t="s">
        <v>67</v>
      </c>
      <c r="C35" s="18">
        <v>0.01</v>
      </c>
      <c r="D35" s="37"/>
      <c r="E35" s="41" t="s">
        <v>3</v>
      </c>
      <c r="F35" s="41" t="s">
        <v>83</v>
      </c>
      <c r="G35" s="44">
        <v>0.02</v>
      </c>
      <c r="H35" s="33"/>
      <c r="I35" s="33"/>
      <c r="J35" s="33"/>
    </row>
    <row r="36" spans="1:10" x14ac:dyDescent="0.25">
      <c r="A36" s="1" t="s">
        <v>5</v>
      </c>
      <c r="B36" s="1" t="s">
        <v>69</v>
      </c>
      <c r="C36" s="18">
        <v>1.0999999999999999E-2</v>
      </c>
      <c r="E36" s="41" t="s">
        <v>3</v>
      </c>
      <c r="F36" s="41" t="s">
        <v>62</v>
      </c>
      <c r="G36" s="44">
        <f>11.07/1000</f>
        <v>1.107E-2</v>
      </c>
    </row>
    <row r="37" spans="1:10" x14ac:dyDescent="0.25">
      <c r="A37" s="1" t="s">
        <v>8</v>
      </c>
      <c r="B37" s="1" t="s">
        <v>81</v>
      </c>
      <c r="C37" s="18">
        <v>4.2000000000000003E-2</v>
      </c>
      <c r="E37" s="41" t="s">
        <v>3</v>
      </c>
      <c r="F37" s="41" t="s">
        <v>63</v>
      </c>
      <c r="G37" s="44">
        <v>0.16900000000000001</v>
      </c>
    </row>
    <row r="38" spans="1:10" x14ac:dyDescent="0.25">
      <c r="A38" s="1" t="s">
        <v>8</v>
      </c>
      <c r="B38" s="1" t="s">
        <v>71</v>
      </c>
      <c r="C38" s="18">
        <v>0.17499999999999999</v>
      </c>
      <c r="E38" s="41" t="s">
        <v>5</v>
      </c>
      <c r="F38" s="41" t="s">
        <v>67</v>
      </c>
      <c r="G38" s="44">
        <f>11.22/1000</f>
        <v>1.1220000000000001E-2</v>
      </c>
    </row>
    <row r="39" spans="1:10" x14ac:dyDescent="0.25">
      <c r="A39" s="1" t="s">
        <v>10</v>
      </c>
      <c r="B39" s="1" t="s">
        <v>72</v>
      </c>
      <c r="C39" s="18">
        <v>0.255</v>
      </c>
      <c r="E39" s="41" t="s">
        <v>5</v>
      </c>
      <c r="F39" s="41" t="s">
        <v>69</v>
      </c>
      <c r="G39" s="44">
        <f>18.3/1000</f>
        <v>1.83E-2</v>
      </c>
    </row>
    <row r="40" spans="1:10" x14ac:dyDescent="0.25">
      <c r="A40" s="1" t="s">
        <v>10</v>
      </c>
      <c r="B40" s="1" t="s">
        <v>74</v>
      </c>
      <c r="C40" s="18">
        <v>1.4999999999999999E-2</v>
      </c>
      <c r="E40" s="41" t="s">
        <v>8</v>
      </c>
      <c r="F40" s="41" t="s">
        <v>81</v>
      </c>
      <c r="G40" s="44">
        <v>5.8999999999999997E-2</v>
      </c>
    </row>
    <row r="41" spans="1:10" x14ac:dyDescent="0.25">
      <c r="A41" s="1" t="s">
        <v>12</v>
      </c>
      <c r="B41" s="1" t="s">
        <v>76</v>
      </c>
      <c r="C41" s="18">
        <v>0.14199999999999999</v>
      </c>
      <c r="E41" s="41" t="s">
        <v>8</v>
      </c>
      <c r="F41" s="41" t="s">
        <v>71</v>
      </c>
      <c r="G41" s="44">
        <f>199.1/1000</f>
        <v>0.1991</v>
      </c>
    </row>
    <row r="42" spans="1:10" x14ac:dyDescent="0.25">
      <c r="A42" s="1" t="s">
        <v>46</v>
      </c>
      <c r="B42" s="1" t="s">
        <v>77</v>
      </c>
      <c r="C42" s="18">
        <v>0.26800000000000002</v>
      </c>
      <c r="E42" s="41" t="s">
        <v>10</v>
      </c>
      <c r="F42" s="41" t="s">
        <v>72</v>
      </c>
      <c r="G42" s="44">
        <f>246/1000</f>
        <v>0.246</v>
      </c>
    </row>
    <row r="43" spans="1:10" x14ac:dyDescent="0.25">
      <c r="A43" s="28"/>
      <c r="B43" s="28"/>
      <c r="C43" s="28"/>
      <c r="D43" s="26"/>
      <c r="E43" s="41" t="s">
        <v>10</v>
      </c>
      <c r="F43" s="41" t="s">
        <v>74</v>
      </c>
      <c r="G43" s="44">
        <f>33.8/1000</f>
        <v>3.3799999999999997E-2</v>
      </c>
    </row>
    <row r="44" spans="1:10" x14ac:dyDescent="0.25">
      <c r="A44" s="28"/>
      <c r="B44" s="6" t="s">
        <v>17</v>
      </c>
      <c r="C44" s="3">
        <f>SUM(C27:C42)</f>
        <v>1.395</v>
      </c>
      <c r="E44" s="41" t="s">
        <v>12</v>
      </c>
      <c r="F44" s="41" t="s">
        <v>76</v>
      </c>
      <c r="G44" s="44">
        <v>0.111</v>
      </c>
    </row>
    <row r="45" spans="1:10" ht="22.5" x14ac:dyDescent="0.25">
      <c r="E45" s="41" t="s">
        <v>98</v>
      </c>
      <c r="F45" s="41" t="s">
        <v>77</v>
      </c>
      <c r="G45" s="44">
        <f>244.2/1000</f>
        <v>0.2442</v>
      </c>
    </row>
    <row r="47" spans="1:10" x14ac:dyDescent="0.25">
      <c r="F47" s="86" t="s">
        <v>17</v>
      </c>
      <c r="G47" s="85">
        <f>SUM(G27:G45)</f>
        <v>1.4144900000000002</v>
      </c>
    </row>
  </sheetData>
  <mergeCells count="11">
    <mergeCell ref="I3:J3"/>
    <mergeCell ref="A1:H1"/>
    <mergeCell ref="C2:H2"/>
    <mergeCell ref="E24:G24"/>
    <mergeCell ref="E25:E26"/>
    <mergeCell ref="F25:F26"/>
    <mergeCell ref="B25:B26"/>
    <mergeCell ref="A25:A26"/>
    <mergeCell ref="A24:C24"/>
    <mergeCell ref="A2:A3"/>
    <mergeCell ref="B2:B3"/>
  </mergeCells>
  <pageMargins left="0.7" right="0.7" top="0.75" bottom="0.75" header="0.3" footer="0.3"/>
  <pageSetup orientation="portrait" r:id="rId1"/>
  <ignoredErrors>
    <ignoredError sqref="C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F19" sqref="F19"/>
    </sheetView>
  </sheetViews>
  <sheetFormatPr baseColWidth="10" defaultColWidth="11.5703125" defaultRowHeight="15" x14ac:dyDescent="0.25"/>
  <cols>
    <col min="1" max="1" width="30.7109375" customWidth="1"/>
    <col min="2" max="2" width="20.7109375" customWidth="1"/>
    <col min="3" max="4" width="11.7109375" customWidth="1"/>
  </cols>
  <sheetData>
    <row r="1" spans="1:8" ht="27.75" customHeight="1" x14ac:dyDescent="0.25">
      <c r="A1" s="172" t="s">
        <v>50</v>
      </c>
      <c r="B1" s="167"/>
      <c r="C1" s="167"/>
      <c r="D1" s="167"/>
      <c r="E1" s="167"/>
      <c r="F1" s="167"/>
      <c r="G1" s="167"/>
      <c r="H1" s="167"/>
    </row>
    <row r="2" spans="1:8" x14ac:dyDescent="0.25">
      <c r="A2" s="173" t="s">
        <v>1</v>
      </c>
      <c r="B2" s="173" t="s">
        <v>38</v>
      </c>
      <c r="C2" s="172" t="s">
        <v>45</v>
      </c>
      <c r="D2" s="167"/>
      <c r="E2" s="167"/>
      <c r="F2" s="167"/>
      <c r="G2" s="167"/>
      <c r="H2" s="167"/>
    </row>
    <row r="3" spans="1:8" x14ac:dyDescent="0.25">
      <c r="A3" s="173"/>
      <c r="B3" s="173"/>
      <c r="C3" s="21">
        <v>2012</v>
      </c>
      <c r="D3" s="21">
        <v>2013</v>
      </c>
      <c r="E3" s="21">
        <v>2014</v>
      </c>
      <c r="F3" s="21">
        <v>2015</v>
      </c>
      <c r="G3" s="21">
        <v>2016</v>
      </c>
      <c r="H3" s="47">
        <v>2017</v>
      </c>
    </row>
    <row r="4" spans="1:8" x14ac:dyDescent="0.25">
      <c r="A4" s="1" t="s">
        <v>3</v>
      </c>
      <c r="B4" s="1" t="s">
        <v>39</v>
      </c>
      <c r="C4" s="2">
        <v>0.66999999999999993</v>
      </c>
      <c r="D4" s="2">
        <v>0.66999999999999993</v>
      </c>
      <c r="E4" s="3">
        <v>0.65600000000000003</v>
      </c>
      <c r="F4" s="3">
        <v>0.75900000000000001</v>
      </c>
      <c r="G4" s="46">
        <v>1.0680000000000001</v>
      </c>
      <c r="H4" s="56">
        <v>0.64800000000000002</v>
      </c>
    </row>
    <row r="5" spans="1:8" x14ac:dyDescent="0.25">
      <c r="A5" s="1" t="s">
        <v>3</v>
      </c>
      <c r="B5" s="88" t="s">
        <v>40</v>
      </c>
      <c r="C5" s="89" t="s">
        <v>48</v>
      </c>
      <c r="D5" s="89" t="s">
        <v>48</v>
      </c>
      <c r="E5" s="7">
        <v>0.2</v>
      </c>
      <c r="F5" s="7">
        <v>0.52400000000000002</v>
      </c>
      <c r="G5" s="90">
        <v>0.64800000000000002</v>
      </c>
      <c r="H5" s="97">
        <v>1.1180000000000001</v>
      </c>
    </row>
    <row r="6" spans="1:8" x14ac:dyDescent="0.25">
      <c r="A6" s="87" t="s">
        <v>3</v>
      </c>
      <c r="B6" s="12" t="s">
        <v>41</v>
      </c>
      <c r="C6" s="94" t="s">
        <v>48</v>
      </c>
      <c r="D6" s="94" t="s">
        <v>48</v>
      </c>
      <c r="E6" s="95" t="s">
        <v>48</v>
      </c>
      <c r="F6" s="96" t="s">
        <v>48</v>
      </c>
      <c r="G6" s="75">
        <v>1.106E-2</v>
      </c>
      <c r="H6" s="55" t="s">
        <v>48</v>
      </c>
    </row>
    <row r="7" spans="1:8" x14ac:dyDescent="0.25">
      <c r="A7" s="8"/>
      <c r="B7" s="91"/>
      <c r="C7" s="92"/>
      <c r="D7" s="93"/>
      <c r="E7" s="93"/>
      <c r="F7" s="93"/>
      <c r="H7" s="98"/>
    </row>
    <row r="8" spans="1:8" x14ac:dyDescent="0.25">
      <c r="A8" s="8"/>
      <c r="B8" s="6" t="s">
        <v>17</v>
      </c>
      <c r="C8" s="2">
        <v>0.7</v>
      </c>
      <c r="D8" s="2">
        <v>0.7</v>
      </c>
      <c r="E8" s="3">
        <f>SUM(E4:E5)</f>
        <v>0.85600000000000009</v>
      </c>
      <c r="F8" s="3">
        <f>SUM(F4:F5)</f>
        <v>1.2829999999999999</v>
      </c>
      <c r="G8" s="46">
        <f>SUM(G4:G6)</f>
        <v>1.7270600000000003</v>
      </c>
      <c r="H8" s="56">
        <f>SUM(H4:H6)</f>
        <v>1.766</v>
      </c>
    </row>
    <row r="10" spans="1:8" ht="30" customHeight="1" x14ac:dyDescent="0.25">
      <c r="A10" s="176" t="s">
        <v>90</v>
      </c>
      <c r="B10" s="177"/>
      <c r="C10" s="177"/>
      <c r="D10" s="177"/>
    </row>
    <row r="11" spans="1:8" x14ac:dyDescent="0.25">
      <c r="A11" s="173" t="s">
        <v>1</v>
      </c>
      <c r="B11" s="173" t="s">
        <v>87</v>
      </c>
      <c r="C11" s="27" t="str">
        <f>+C2</f>
        <v>Caudal (m3/s)</v>
      </c>
      <c r="D11" s="39">
        <f>+D2</f>
        <v>0</v>
      </c>
    </row>
    <row r="12" spans="1:8" x14ac:dyDescent="0.25">
      <c r="A12" s="173"/>
      <c r="B12" s="173"/>
      <c r="C12" s="29">
        <v>2016</v>
      </c>
      <c r="D12" s="99">
        <v>2017</v>
      </c>
    </row>
    <row r="13" spans="1:8" x14ac:dyDescent="0.25">
      <c r="A13" s="1" t="s">
        <v>3</v>
      </c>
      <c r="B13" s="1" t="s">
        <v>59</v>
      </c>
      <c r="C13" s="46">
        <v>0.88</v>
      </c>
      <c r="D13" s="49">
        <f>918.51/1000</f>
        <v>0.91850999999999994</v>
      </c>
    </row>
    <row r="14" spans="1:8" x14ac:dyDescent="0.25">
      <c r="A14" s="1" t="s">
        <v>3</v>
      </c>
      <c r="B14" s="1" t="s">
        <v>82</v>
      </c>
      <c r="C14" s="46">
        <v>0.188</v>
      </c>
      <c r="D14" s="49">
        <v>0.2</v>
      </c>
    </row>
    <row r="15" spans="1:8" x14ac:dyDescent="0.25">
      <c r="A15" s="1" t="s">
        <v>3</v>
      </c>
      <c r="B15" s="1" t="s">
        <v>80</v>
      </c>
      <c r="C15" s="46">
        <v>0.64800000000000002</v>
      </c>
      <c r="D15" s="49">
        <f>647.9/1000</f>
        <v>0.64790000000000003</v>
      </c>
    </row>
    <row r="16" spans="1:8" x14ac:dyDescent="0.25">
      <c r="B16" s="30"/>
      <c r="C16" s="30"/>
      <c r="D16" s="100"/>
    </row>
    <row r="17" spans="2:4" x14ac:dyDescent="0.25">
      <c r="B17" s="24" t="s">
        <v>17</v>
      </c>
      <c r="C17" s="90">
        <f>SUM(C13:C15)</f>
        <v>1.7160000000000002</v>
      </c>
      <c r="D17" s="56">
        <f>SUM(D13:D15)</f>
        <v>1.76641</v>
      </c>
    </row>
  </sheetData>
  <mergeCells count="7">
    <mergeCell ref="A11:A12"/>
    <mergeCell ref="B11:B12"/>
    <mergeCell ref="A2:A3"/>
    <mergeCell ref="B2:B3"/>
    <mergeCell ref="A1:H1"/>
    <mergeCell ref="C2:H2"/>
    <mergeCell ref="A10:D10"/>
  </mergeCells>
  <dataValidations disablePrompts="1" count="1">
    <dataValidation type="list" allowBlank="1" showInputMessage="1" showErrorMessage="1" sqref="B16">
      <formula1>Región</formula1>
    </dataValidation>
  </dataValidations>
  <pageMargins left="0.7" right="0.7" top="0.75" bottom="0.75" header="0.3" footer="0.3"/>
  <pageSetup orientation="portrait" r:id="rId1"/>
  <ignoredErrors>
    <ignoredError sqref="E8:G8 C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H20" sqref="H20"/>
    </sheetView>
  </sheetViews>
  <sheetFormatPr baseColWidth="10" defaultColWidth="11.5703125" defaultRowHeight="15" x14ac:dyDescent="0.25"/>
  <cols>
    <col min="1" max="1" width="30.7109375" customWidth="1"/>
    <col min="2" max="2" width="20.7109375" customWidth="1"/>
    <col min="3" max="3" width="11.7109375" customWidth="1"/>
    <col min="4" max="4" width="13.140625" customWidth="1"/>
    <col min="5" max="5" width="18.140625" customWidth="1"/>
    <col min="6" max="6" width="19.5703125" customWidth="1"/>
  </cols>
  <sheetData>
    <row r="1" spans="1:15" ht="24.75" customHeight="1" x14ac:dyDescent="0.25">
      <c r="A1" s="172" t="s">
        <v>51</v>
      </c>
      <c r="B1" s="167"/>
      <c r="C1" s="167"/>
      <c r="D1" s="167"/>
      <c r="E1" s="167"/>
      <c r="F1" s="167"/>
      <c r="G1" s="167"/>
      <c r="H1" s="167"/>
    </row>
    <row r="2" spans="1:15" x14ac:dyDescent="0.25">
      <c r="A2" s="173" t="s">
        <v>1</v>
      </c>
      <c r="B2" s="174" t="s">
        <v>38</v>
      </c>
      <c r="C2" s="168" t="s">
        <v>45</v>
      </c>
      <c r="D2" s="168"/>
      <c r="E2" s="168"/>
      <c r="F2" s="168"/>
      <c r="G2" s="168"/>
      <c r="H2" s="168"/>
    </row>
    <row r="3" spans="1:15" x14ac:dyDescent="0.25">
      <c r="A3" s="173"/>
      <c r="B3" s="173"/>
      <c r="C3" s="110">
        <v>2012</v>
      </c>
      <c r="D3" s="110">
        <v>2013</v>
      </c>
      <c r="E3" s="110">
        <v>2014</v>
      </c>
      <c r="F3" s="110">
        <v>2015</v>
      </c>
      <c r="G3" s="110">
        <v>2016</v>
      </c>
      <c r="H3" s="110">
        <v>2017</v>
      </c>
    </row>
    <row r="4" spans="1:15" x14ac:dyDescent="0.25">
      <c r="A4" s="1" t="s">
        <v>3</v>
      </c>
      <c r="B4" s="1" t="s">
        <v>41</v>
      </c>
      <c r="C4" s="2">
        <v>0.3</v>
      </c>
      <c r="D4" s="2">
        <v>0.3</v>
      </c>
      <c r="E4" s="3">
        <v>0.32400000000000001</v>
      </c>
      <c r="F4" s="3">
        <v>0.31900000000000001</v>
      </c>
      <c r="G4" s="3">
        <v>0.371</v>
      </c>
      <c r="H4" s="3">
        <v>1.012</v>
      </c>
      <c r="J4" s="105"/>
      <c r="K4" s="104"/>
      <c r="L4" s="104"/>
      <c r="M4" s="104"/>
      <c r="N4" s="104"/>
      <c r="O4" s="104"/>
    </row>
    <row r="5" spans="1:15" x14ac:dyDescent="0.25">
      <c r="A5" s="1" t="s">
        <v>3</v>
      </c>
      <c r="B5" s="1" t="s">
        <v>40</v>
      </c>
      <c r="C5" s="101" t="s">
        <v>48</v>
      </c>
      <c r="D5" s="101" t="s">
        <v>48</v>
      </c>
      <c r="E5" s="7" t="s">
        <v>48</v>
      </c>
      <c r="F5" s="7">
        <v>0.1</v>
      </c>
      <c r="G5" s="7">
        <v>7.0000000000000007E-2</v>
      </c>
      <c r="H5" s="7">
        <v>7.0000000000000007E-2</v>
      </c>
      <c r="J5" s="105"/>
      <c r="K5" s="104"/>
      <c r="L5" s="106"/>
      <c r="M5" s="104"/>
      <c r="N5" s="107"/>
      <c r="O5" s="104"/>
    </row>
    <row r="6" spans="1:15" x14ac:dyDescent="0.25">
      <c r="A6" s="1" t="s">
        <v>3</v>
      </c>
      <c r="B6" s="78" t="s">
        <v>39</v>
      </c>
      <c r="C6" s="102" t="s">
        <v>48</v>
      </c>
      <c r="D6" s="102" t="s">
        <v>48</v>
      </c>
      <c r="E6" s="102" t="s">
        <v>48</v>
      </c>
      <c r="F6" s="102" t="s">
        <v>48</v>
      </c>
      <c r="G6" s="102" t="s">
        <v>48</v>
      </c>
      <c r="H6" s="53">
        <v>0.01</v>
      </c>
      <c r="J6" s="105"/>
      <c r="K6" s="104"/>
      <c r="L6" s="105"/>
      <c r="M6" s="104"/>
      <c r="N6" s="104"/>
      <c r="O6" s="104"/>
    </row>
    <row r="7" spans="1:15" x14ac:dyDescent="0.25">
      <c r="A7" s="12" t="s">
        <v>5</v>
      </c>
      <c r="B7" s="12" t="s">
        <v>52</v>
      </c>
      <c r="C7" s="15" t="s">
        <v>48</v>
      </c>
      <c r="D7" s="13">
        <v>0.2</v>
      </c>
      <c r="E7" s="14">
        <v>0.37</v>
      </c>
      <c r="F7" s="14">
        <v>0.42899999999999999</v>
      </c>
      <c r="G7" s="14">
        <v>0.38200000000000001</v>
      </c>
      <c r="H7" s="14">
        <v>0.251</v>
      </c>
      <c r="J7" s="105"/>
      <c r="K7" s="104"/>
      <c r="L7" s="105"/>
      <c r="M7" s="104"/>
      <c r="N7" s="104"/>
      <c r="O7" s="104"/>
    </row>
    <row r="8" spans="1:15" x14ac:dyDescent="0.25">
      <c r="A8" s="12" t="s">
        <v>5</v>
      </c>
      <c r="B8" s="12" t="s">
        <v>42</v>
      </c>
      <c r="C8" s="15" t="s">
        <v>48</v>
      </c>
      <c r="D8" s="15" t="s">
        <v>48</v>
      </c>
      <c r="E8" s="14">
        <v>3.4000000000000002E-2</v>
      </c>
      <c r="F8" s="15" t="s">
        <v>48</v>
      </c>
      <c r="G8" s="14" t="s">
        <v>48</v>
      </c>
      <c r="H8" s="14">
        <v>0</v>
      </c>
      <c r="J8" s="105"/>
      <c r="K8" s="104"/>
      <c r="L8" s="105"/>
      <c r="M8" s="104"/>
      <c r="N8" s="107"/>
      <c r="O8" s="107"/>
    </row>
    <row r="9" spans="1:15" x14ac:dyDescent="0.25">
      <c r="A9" s="12" t="s">
        <v>5</v>
      </c>
      <c r="B9" s="12" t="s">
        <v>99</v>
      </c>
      <c r="C9" s="15" t="s">
        <v>48</v>
      </c>
      <c r="D9" s="15" t="s">
        <v>48</v>
      </c>
      <c r="E9" s="15" t="s">
        <v>48</v>
      </c>
      <c r="F9" s="15" t="s">
        <v>48</v>
      </c>
      <c r="G9" s="15" t="s">
        <v>48</v>
      </c>
      <c r="H9" s="14">
        <v>9.6199999999999994E-2</v>
      </c>
      <c r="J9" s="105"/>
      <c r="K9" s="104"/>
      <c r="L9" s="105"/>
      <c r="M9" s="104"/>
      <c r="N9" s="104"/>
      <c r="O9" s="104"/>
    </row>
    <row r="10" spans="1:15" x14ac:dyDescent="0.25">
      <c r="A10" s="9"/>
      <c r="B10" s="9"/>
      <c r="C10" s="10"/>
      <c r="D10" s="11"/>
      <c r="E10" s="11"/>
      <c r="F10" s="11"/>
      <c r="J10" s="105"/>
      <c r="K10" s="104"/>
      <c r="L10" s="105"/>
      <c r="M10" s="104"/>
      <c r="N10" s="104"/>
      <c r="O10" s="104"/>
    </row>
    <row r="11" spans="1:15" x14ac:dyDescent="0.25">
      <c r="A11" s="9"/>
      <c r="B11" s="6" t="s">
        <v>17</v>
      </c>
      <c r="C11" s="2">
        <v>0.3</v>
      </c>
      <c r="D11" s="2">
        <v>0.5</v>
      </c>
      <c r="E11" s="3">
        <f>SUM(E4:E8)</f>
        <v>0.72799999999999998</v>
      </c>
      <c r="F11" s="3">
        <f>SUM(F4:F8)</f>
        <v>0.84800000000000009</v>
      </c>
      <c r="G11" s="3">
        <f>SUM(G4:G8)</f>
        <v>0.82299999999999995</v>
      </c>
      <c r="H11" s="3">
        <f>SUM(H4:H9)</f>
        <v>1.4392</v>
      </c>
      <c r="J11" s="105"/>
      <c r="K11" s="104"/>
      <c r="L11" s="105"/>
      <c r="M11" s="104"/>
      <c r="N11" s="104"/>
      <c r="O11" s="104"/>
    </row>
    <row r="12" spans="1:15" x14ac:dyDescent="0.25">
      <c r="J12" s="104"/>
      <c r="K12" s="104"/>
      <c r="L12" s="108"/>
      <c r="M12" s="109"/>
      <c r="N12" s="104"/>
      <c r="O12" s="104"/>
    </row>
    <row r="13" spans="1:15" ht="30" customHeight="1" x14ac:dyDescent="0.25">
      <c r="A13" s="175" t="s">
        <v>91</v>
      </c>
      <c r="B13" s="175"/>
      <c r="C13" s="175"/>
      <c r="E13" s="175" t="s">
        <v>91</v>
      </c>
      <c r="F13" s="175"/>
      <c r="G13" s="175"/>
      <c r="J13" s="104"/>
      <c r="K13" s="104"/>
      <c r="L13" s="104"/>
      <c r="M13" s="104"/>
      <c r="N13" s="104"/>
      <c r="O13" s="104"/>
    </row>
    <row r="14" spans="1:15" ht="22.5" x14ac:dyDescent="0.25">
      <c r="A14" s="173" t="s">
        <v>1</v>
      </c>
      <c r="B14" s="173" t="s">
        <v>87</v>
      </c>
      <c r="C14" s="27" t="s">
        <v>78</v>
      </c>
      <c r="E14" s="173" t="s">
        <v>1</v>
      </c>
      <c r="F14" s="173" t="s">
        <v>87</v>
      </c>
      <c r="G14" s="39" t="s">
        <v>78</v>
      </c>
    </row>
    <row r="15" spans="1:15" ht="14.45" customHeight="1" x14ac:dyDescent="0.25">
      <c r="A15" s="173"/>
      <c r="B15" s="173"/>
      <c r="C15" s="29">
        <v>2016</v>
      </c>
      <c r="E15" s="173"/>
      <c r="F15" s="173"/>
      <c r="G15" s="99">
        <v>2017</v>
      </c>
    </row>
    <row r="16" spans="1:15" x14ac:dyDescent="0.25">
      <c r="A16" s="1" t="s">
        <v>3</v>
      </c>
      <c r="B16" s="1" t="s">
        <v>63</v>
      </c>
      <c r="C16" s="3">
        <v>0.371</v>
      </c>
      <c r="D16" s="35"/>
      <c r="E16" s="52" t="s">
        <v>3</v>
      </c>
      <c r="F16" s="52" t="s">
        <v>63</v>
      </c>
      <c r="G16" s="75">
        <v>1.012</v>
      </c>
      <c r="H16" s="33"/>
    </row>
    <row r="17" spans="1:7" x14ac:dyDescent="0.25">
      <c r="A17" s="1" t="s">
        <v>3</v>
      </c>
      <c r="B17" s="1" t="s">
        <v>80</v>
      </c>
      <c r="C17" s="3">
        <v>7.0000000000000007E-2</v>
      </c>
      <c r="E17" s="52" t="s">
        <v>3</v>
      </c>
      <c r="F17" s="52" t="s">
        <v>80</v>
      </c>
      <c r="G17" s="75">
        <v>6.9699999999999998E-2</v>
      </c>
    </row>
    <row r="18" spans="1:7" x14ac:dyDescent="0.25">
      <c r="A18" s="1" t="s">
        <v>5</v>
      </c>
      <c r="B18" s="1" t="s">
        <v>68</v>
      </c>
      <c r="C18" s="3">
        <v>0.30499999999999999</v>
      </c>
      <c r="E18" s="52" t="s">
        <v>3</v>
      </c>
      <c r="F18" s="52" t="s">
        <v>82</v>
      </c>
      <c r="G18" s="75">
        <v>0.01</v>
      </c>
    </row>
    <row r="19" spans="1:7" x14ac:dyDescent="0.25">
      <c r="A19" s="1" t="s">
        <v>5</v>
      </c>
      <c r="B19" s="1" t="s">
        <v>67</v>
      </c>
      <c r="C19" s="3">
        <v>7.6999999999999999E-2</v>
      </c>
      <c r="E19" s="52" t="s">
        <v>5</v>
      </c>
      <c r="F19" s="52" t="s">
        <v>68</v>
      </c>
      <c r="G19" s="75">
        <v>0.25090000000000001</v>
      </c>
    </row>
    <row r="20" spans="1:7" x14ac:dyDescent="0.25">
      <c r="A20" s="30"/>
      <c r="B20" s="30"/>
      <c r="C20" s="30"/>
      <c r="D20" s="103"/>
      <c r="E20" s="52" t="s">
        <v>5</v>
      </c>
      <c r="F20" s="52" t="s">
        <v>96</v>
      </c>
      <c r="G20" s="75">
        <v>3.9200000000000006E-2</v>
      </c>
    </row>
    <row r="21" spans="1:7" x14ac:dyDescent="0.25">
      <c r="B21" s="6" t="s">
        <v>17</v>
      </c>
      <c r="C21" s="3">
        <f>SUM(C16:C19)</f>
        <v>0.82299999999999995</v>
      </c>
      <c r="E21" s="52" t="s">
        <v>5</v>
      </c>
      <c r="F21" s="77" t="s">
        <v>100</v>
      </c>
      <c r="G21" s="75">
        <v>5.7000000000000002E-2</v>
      </c>
    </row>
    <row r="23" spans="1:7" x14ac:dyDescent="0.25">
      <c r="F23" s="6" t="s">
        <v>17</v>
      </c>
      <c r="G23" s="3">
        <f>SUM(G16:G21)</f>
        <v>1.4387999999999999</v>
      </c>
    </row>
  </sheetData>
  <mergeCells count="10">
    <mergeCell ref="A2:A3"/>
    <mergeCell ref="B2:B3"/>
    <mergeCell ref="A1:H1"/>
    <mergeCell ref="C2:H2"/>
    <mergeCell ref="E13:G13"/>
    <mergeCell ref="E14:E15"/>
    <mergeCell ref="F14:F15"/>
    <mergeCell ref="A14:A15"/>
    <mergeCell ref="B14:B15"/>
    <mergeCell ref="A13:C13"/>
  </mergeCells>
  <dataValidations count="1">
    <dataValidation type="list" allowBlank="1" showInputMessage="1" showErrorMessage="1" sqref="B20 E20:E21">
      <formula1>Región</formula1>
    </dataValidation>
  </dataValidations>
  <pageMargins left="0.7" right="0.7" top="0.75" bottom="0.75" header="0.3" footer="0.3"/>
  <pageSetup orientation="portrait" r:id="rId1"/>
  <ignoredErrors>
    <ignoredError sqref="C21 H11 G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>
      <selection activeCell="K17" sqref="K17"/>
    </sheetView>
  </sheetViews>
  <sheetFormatPr baseColWidth="10" defaultColWidth="11.5703125" defaultRowHeight="15" x14ac:dyDescent="0.25"/>
  <cols>
    <col min="1" max="1" width="30.7109375" customWidth="1"/>
    <col min="2" max="6" width="15.7109375" customWidth="1"/>
  </cols>
  <sheetData>
    <row r="1" spans="1:13" ht="27" customHeight="1" x14ac:dyDescent="0.25">
      <c r="A1" s="166" t="s">
        <v>43</v>
      </c>
      <c r="B1" s="167"/>
      <c r="C1" s="167"/>
      <c r="D1" s="167"/>
      <c r="E1" s="167"/>
      <c r="F1" s="167"/>
      <c r="G1" s="167"/>
    </row>
    <row r="2" spans="1:13" x14ac:dyDescent="0.25">
      <c r="A2" s="165" t="s">
        <v>1</v>
      </c>
      <c r="B2" s="168" t="s">
        <v>45</v>
      </c>
      <c r="C2" s="168"/>
      <c r="D2" s="168"/>
      <c r="E2" s="168"/>
      <c r="F2" s="168"/>
      <c r="G2" s="178"/>
      <c r="H2" s="171"/>
      <c r="I2" s="171"/>
      <c r="J2" s="11"/>
      <c r="K2" s="11"/>
      <c r="L2" s="11"/>
      <c r="M2" s="113"/>
    </row>
    <row r="3" spans="1:13" x14ac:dyDescent="0.25">
      <c r="A3" s="165"/>
      <c r="B3" s="111">
        <v>2012</v>
      </c>
      <c r="C3" s="111">
        <v>2013</v>
      </c>
      <c r="D3" s="111">
        <v>2014</v>
      </c>
      <c r="E3" s="111">
        <v>2015</v>
      </c>
      <c r="F3" s="111">
        <v>2016</v>
      </c>
      <c r="G3" s="130">
        <v>2017</v>
      </c>
      <c r="H3" s="138"/>
      <c r="I3" s="138"/>
      <c r="J3" s="11"/>
      <c r="K3" s="11"/>
      <c r="L3" s="11"/>
      <c r="M3" s="11"/>
    </row>
    <row r="4" spans="1:13" x14ac:dyDescent="0.25">
      <c r="A4" s="12" t="s">
        <v>19</v>
      </c>
      <c r="B4" s="16">
        <v>0.09</v>
      </c>
      <c r="C4" s="16">
        <v>0.09</v>
      </c>
      <c r="D4" s="14">
        <v>8.4000000000000005E-2</v>
      </c>
      <c r="E4" s="14">
        <v>8.4000000000000005E-2</v>
      </c>
      <c r="F4" s="148">
        <v>8.4000000000000005E-2</v>
      </c>
      <c r="G4" s="149">
        <v>7.6999999999999999E-2</v>
      </c>
      <c r="H4" s="139"/>
      <c r="I4" s="139"/>
      <c r="J4" s="11"/>
      <c r="K4" s="11"/>
      <c r="L4" s="11"/>
      <c r="M4" s="11"/>
    </row>
    <row r="5" spans="1:13" x14ac:dyDescent="0.25">
      <c r="A5" s="12" t="s">
        <v>3</v>
      </c>
      <c r="B5" s="13">
        <v>0.4</v>
      </c>
      <c r="C5" s="13">
        <v>0.4</v>
      </c>
      <c r="D5" s="14">
        <v>0.56999999999999995</v>
      </c>
      <c r="E5" s="14">
        <v>0.40948000000000001</v>
      </c>
      <c r="F5" s="112">
        <v>0.55600000000000005</v>
      </c>
      <c r="G5" s="55">
        <v>0.64400000000000002</v>
      </c>
      <c r="J5" s="11"/>
      <c r="K5" s="11"/>
      <c r="L5" s="11"/>
      <c r="M5" s="114"/>
    </row>
    <row r="6" spans="1:13" x14ac:dyDescent="0.25">
      <c r="A6" s="12" t="s">
        <v>5</v>
      </c>
      <c r="B6" s="16">
        <v>0.01</v>
      </c>
      <c r="C6" s="13">
        <v>0.1</v>
      </c>
      <c r="D6" s="14">
        <v>0.127</v>
      </c>
      <c r="E6" s="14">
        <v>0.10199999999999999</v>
      </c>
      <c r="F6" s="112">
        <v>0.16800000000000001</v>
      </c>
      <c r="G6" s="55">
        <v>0.21099999999999999</v>
      </c>
      <c r="J6" s="11"/>
      <c r="K6" s="11"/>
      <c r="L6" s="11"/>
      <c r="M6" s="11"/>
    </row>
    <row r="7" spans="1:13" x14ac:dyDescent="0.25">
      <c r="A7" s="12" t="s">
        <v>8</v>
      </c>
      <c r="B7" s="17">
        <v>2.0000000000000001E-4</v>
      </c>
      <c r="C7" s="17">
        <v>2.0000000000000001E-4</v>
      </c>
      <c r="D7" s="17">
        <v>2.0000000000000001E-4</v>
      </c>
      <c r="E7" s="14" t="s">
        <v>48</v>
      </c>
      <c r="F7" s="112" t="s">
        <v>48</v>
      </c>
      <c r="G7" s="55">
        <v>0</v>
      </c>
      <c r="J7" s="11"/>
      <c r="K7" s="11"/>
      <c r="L7" s="11"/>
      <c r="M7" s="11"/>
    </row>
    <row r="8" spans="1:13" x14ac:dyDescent="0.25">
      <c r="A8" s="12" t="s">
        <v>10</v>
      </c>
      <c r="B8" s="16">
        <v>0.01</v>
      </c>
      <c r="C8" s="16">
        <v>0.01</v>
      </c>
      <c r="D8" s="14">
        <v>1.2999999999999999E-2</v>
      </c>
      <c r="E8" s="14">
        <v>1.4E-2</v>
      </c>
      <c r="F8" s="112">
        <v>1.0999999999999999E-2</v>
      </c>
      <c r="G8" s="55">
        <v>1.2999999999999999E-2</v>
      </c>
      <c r="J8" s="11"/>
      <c r="K8" s="11"/>
      <c r="L8" s="11"/>
      <c r="M8" s="114"/>
    </row>
    <row r="9" spans="1:13" x14ac:dyDescent="0.25">
      <c r="A9" s="12" t="s">
        <v>12</v>
      </c>
      <c r="B9" s="15" t="s">
        <v>48</v>
      </c>
      <c r="C9" s="15" t="s">
        <v>48</v>
      </c>
      <c r="D9" s="14">
        <v>1.2E-2</v>
      </c>
      <c r="E9" s="14">
        <v>3.2000000000000001E-2</v>
      </c>
      <c r="F9" s="112">
        <v>7.3999999999999996E-2</v>
      </c>
      <c r="G9" s="55">
        <v>0.05</v>
      </c>
      <c r="J9" s="11"/>
      <c r="K9" s="11"/>
      <c r="L9" s="11"/>
      <c r="M9" s="115"/>
    </row>
    <row r="10" spans="1:13" x14ac:dyDescent="0.25">
      <c r="A10" s="11"/>
      <c r="B10" s="11"/>
      <c r="C10" s="11"/>
      <c r="D10" s="11"/>
      <c r="E10" s="11"/>
      <c r="G10" s="98"/>
    </row>
    <row r="11" spans="1:13" x14ac:dyDescent="0.25">
      <c r="A11" s="6" t="s">
        <v>17</v>
      </c>
      <c r="B11" s="2">
        <v>0.5</v>
      </c>
      <c r="C11" s="2">
        <v>0.6</v>
      </c>
      <c r="D11" s="3">
        <v>0.80619999999999992</v>
      </c>
      <c r="E11" s="3">
        <f>SUM(E4:E9)</f>
        <v>0.64148000000000005</v>
      </c>
      <c r="F11" s="3">
        <f>SUM(F4:F9)</f>
        <v>0.89300000000000002</v>
      </c>
      <c r="G11" s="63">
        <f>SUM(G4:G9)</f>
        <v>0.995</v>
      </c>
    </row>
    <row r="13" spans="1:13" ht="30" customHeight="1" x14ac:dyDescent="0.25">
      <c r="A13" s="175" t="s">
        <v>85</v>
      </c>
      <c r="B13" s="175"/>
      <c r="C13" s="175"/>
      <c r="E13" s="175" t="s">
        <v>85</v>
      </c>
      <c r="F13" s="175"/>
      <c r="G13" s="175"/>
    </row>
    <row r="14" spans="1:13" ht="22.5" x14ac:dyDescent="0.25">
      <c r="A14" s="173" t="s">
        <v>1</v>
      </c>
      <c r="B14" s="173" t="s">
        <v>79</v>
      </c>
      <c r="C14" s="29" t="s">
        <v>78</v>
      </c>
      <c r="E14" s="173" t="s">
        <v>1</v>
      </c>
      <c r="F14" s="173" t="s">
        <v>79</v>
      </c>
      <c r="G14" s="39" t="s">
        <v>78</v>
      </c>
    </row>
    <row r="15" spans="1:13" x14ac:dyDescent="0.25">
      <c r="A15" s="173"/>
      <c r="B15" s="173"/>
      <c r="C15" s="131">
        <v>2016</v>
      </c>
      <c r="D15" s="145"/>
      <c r="E15" s="179"/>
      <c r="F15" s="180"/>
      <c r="G15" s="131">
        <v>2017</v>
      </c>
      <c r="H15" s="145"/>
    </row>
    <row r="16" spans="1:13" ht="22.5" x14ac:dyDescent="0.25">
      <c r="A16" s="1" t="s">
        <v>19</v>
      </c>
      <c r="B16" s="1" t="s">
        <v>54</v>
      </c>
      <c r="C16" s="135">
        <v>8.4000000000000005E-2</v>
      </c>
      <c r="D16" s="139"/>
      <c r="E16" s="132" t="s">
        <v>19</v>
      </c>
      <c r="F16" s="48" t="s">
        <v>54</v>
      </c>
      <c r="G16" s="150">
        <v>7.6999999999999999E-2</v>
      </c>
      <c r="H16" s="139"/>
    </row>
    <row r="17" spans="1:9" ht="15" customHeight="1" x14ac:dyDescent="0.25">
      <c r="A17" s="1" t="s">
        <v>3</v>
      </c>
      <c r="B17" s="1" t="s">
        <v>56</v>
      </c>
      <c r="C17" s="18">
        <v>2.1999999999999999E-2</v>
      </c>
      <c r="E17" s="116" t="s">
        <v>3</v>
      </c>
      <c r="F17" s="48" t="s">
        <v>55</v>
      </c>
      <c r="G17" s="117">
        <f>0.0152/1000</f>
        <v>1.52E-5</v>
      </c>
    </row>
    <row r="18" spans="1:9" ht="15" customHeight="1" x14ac:dyDescent="0.25">
      <c r="A18" s="1" t="s">
        <v>3</v>
      </c>
      <c r="B18" s="1" t="s">
        <v>58</v>
      </c>
      <c r="C18" s="18">
        <v>0.14499999999999999</v>
      </c>
      <c r="E18" s="116" t="s">
        <v>3</v>
      </c>
      <c r="F18" s="48" t="s">
        <v>56</v>
      </c>
      <c r="G18" s="73">
        <f>73.9/1000</f>
        <v>7.3900000000000007E-2</v>
      </c>
    </row>
    <row r="19" spans="1:9" ht="15" customHeight="1" x14ac:dyDescent="0.25">
      <c r="A19" s="1" t="s">
        <v>3</v>
      </c>
      <c r="B19" s="1" t="s">
        <v>61</v>
      </c>
      <c r="C19" s="18">
        <v>2.1000000000000001E-2</v>
      </c>
      <c r="E19" s="116" t="s">
        <v>3</v>
      </c>
      <c r="F19" s="48" t="s">
        <v>58</v>
      </c>
      <c r="G19" s="73">
        <f>193/1000</f>
        <v>0.193</v>
      </c>
    </row>
    <row r="20" spans="1:9" ht="15" customHeight="1" x14ac:dyDescent="0.25">
      <c r="A20" s="1" t="s">
        <v>3</v>
      </c>
      <c r="B20" s="1" t="s">
        <v>83</v>
      </c>
      <c r="C20" s="18">
        <v>0.20399999999999999</v>
      </c>
      <c r="D20" s="33"/>
      <c r="E20" s="116" t="s">
        <v>3</v>
      </c>
      <c r="F20" s="48" t="s">
        <v>61</v>
      </c>
      <c r="G20" s="73">
        <v>0.02</v>
      </c>
      <c r="H20" s="33"/>
      <c r="I20" s="33"/>
    </row>
    <row r="21" spans="1:9" ht="15" customHeight="1" x14ac:dyDescent="0.25">
      <c r="A21" s="1" t="s">
        <v>3</v>
      </c>
      <c r="B21" s="1" t="s">
        <v>80</v>
      </c>
      <c r="C21" s="18">
        <v>0.03</v>
      </c>
      <c r="E21" s="116" t="s">
        <v>3</v>
      </c>
      <c r="F21" s="48" t="s">
        <v>83</v>
      </c>
      <c r="G21" s="73">
        <f>199.031327705965/1000</f>
        <v>0.19903132770596499</v>
      </c>
    </row>
    <row r="22" spans="1:9" ht="15" customHeight="1" x14ac:dyDescent="0.25">
      <c r="A22" s="1" t="s">
        <v>3</v>
      </c>
      <c r="B22" s="1" t="s">
        <v>84</v>
      </c>
      <c r="C22" s="18">
        <v>4.4999999999999998E-2</v>
      </c>
      <c r="E22" s="116" t="s">
        <v>3</v>
      </c>
      <c r="F22" s="48" t="s">
        <v>80</v>
      </c>
      <c r="G22" s="73">
        <v>3.1E-2</v>
      </c>
    </row>
    <row r="23" spans="1:9" ht="15" customHeight="1" x14ac:dyDescent="0.25">
      <c r="A23" s="1" t="s">
        <v>3</v>
      </c>
      <c r="B23" s="1" t="s">
        <v>64</v>
      </c>
      <c r="C23" s="18">
        <v>8.8999999999999996E-2</v>
      </c>
      <c r="E23" s="116" t="s">
        <v>3</v>
      </c>
      <c r="F23" s="48" t="s">
        <v>84</v>
      </c>
      <c r="G23" s="73">
        <f>35.72/1000</f>
        <v>3.5720000000000002E-2</v>
      </c>
    </row>
    <row r="24" spans="1:9" ht="15" customHeight="1" x14ac:dyDescent="0.25">
      <c r="A24" s="12" t="s">
        <v>5</v>
      </c>
      <c r="B24" s="1" t="s">
        <v>68</v>
      </c>
      <c r="C24" s="18">
        <v>0.16800000000000001</v>
      </c>
      <c r="E24" s="116" t="s">
        <v>3</v>
      </c>
      <c r="F24" s="48" t="s">
        <v>64</v>
      </c>
      <c r="G24" s="73">
        <f>91.4/1000</f>
        <v>9.1400000000000009E-2</v>
      </c>
    </row>
    <row r="25" spans="1:9" ht="15" customHeight="1" x14ac:dyDescent="0.25">
      <c r="A25" s="1" t="s">
        <v>10</v>
      </c>
      <c r="B25" s="1" t="s">
        <v>73</v>
      </c>
      <c r="C25" s="18">
        <v>1.0999999999999999E-2</v>
      </c>
      <c r="E25" s="116" t="s">
        <v>5</v>
      </c>
      <c r="F25" s="48" t="s">
        <v>67</v>
      </c>
      <c r="G25" s="73">
        <f>78.6/1000</f>
        <v>7.8599999999999989E-2</v>
      </c>
    </row>
    <row r="26" spans="1:9" ht="15" customHeight="1" x14ac:dyDescent="0.25">
      <c r="A26" s="1" t="s">
        <v>12</v>
      </c>
      <c r="B26" s="1" t="s">
        <v>76</v>
      </c>
      <c r="C26" s="18">
        <v>7.3999999999999996E-2</v>
      </c>
      <c r="E26" s="116" t="s">
        <v>5</v>
      </c>
      <c r="F26" s="48" t="s">
        <v>68</v>
      </c>
      <c r="G26" s="73">
        <f>132.8/1000</f>
        <v>0.1328</v>
      </c>
    </row>
    <row r="27" spans="1:9" ht="15" customHeight="1" x14ac:dyDescent="0.25">
      <c r="A27" s="31"/>
      <c r="B27" s="31"/>
      <c r="C27" s="32"/>
      <c r="E27" s="116" t="s">
        <v>10</v>
      </c>
      <c r="F27" s="48" t="s">
        <v>73</v>
      </c>
      <c r="G27" s="73">
        <f>12.8/1000</f>
        <v>1.2800000000000001E-2</v>
      </c>
    </row>
    <row r="28" spans="1:9" ht="15" customHeight="1" x14ac:dyDescent="0.25">
      <c r="A28" s="31"/>
      <c r="B28" s="6" t="s">
        <v>17</v>
      </c>
      <c r="C28" s="3">
        <f>SUM(C16:C26)</f>
        <v>0.89300000000000002</v>
      </c>
      <c r="E28" s="116" t="s">
        <v>12</v>
      </c>
      <c r="F28" s="48" t="s">
        <v>76</v>
      </c>
      <c r="G28" s="73">
        <v>0.05</v>
      </c>
    </row>
    <row r="29" spans="1:9" ht="15" customHeight="1" x14ac:dyDescent="0.25"/>
    <row r="30" spans="1:9" x14ac:dyDescent="0.25">
      <c r="F30" s="6" t="s">
        <v>17</v>
      </c>
      <c r="G30" s="3">
        <f>SUM(G16:G28)</f>
        <v>0.99526652770596524</v>
      </c>
    </row>
  </sheetData>
  <mergeCells count="10">
    <mergeCell ref="H2:I2"/>
    <mergeCell ref="A13:C13"/>
    <mergeCell ref="A14:A15"/>
    <mergeCell ref="B14:B15"/>
    <mergeCell ref="A2:A3"/>
    <mergeCell ref="A1:G1"/>
    <mergeCell ref="B2:G2"/>
    <mergeCell ref="E13:G13"/>
    <mergeCell ref="E14:E15"/>
    <mergeCell ref="F14:F15"/>
  </mergeCells>
  <pageMargins left="0.7" right="0.7" top="0.75" bottom="0.75" header="0.3" footer="0.3"/>
  <pageSetup orientation="portrait" r:id="rId1"/>
  <ignoredErrors>
    <ignoredError sqref="C28 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Agua Superficial</vt:lpstr>
      <vt:lpstr>Agua Subterránea</vt:lpstr>
      <vt:lpstr>Aguas Mina</vt:lpstr>
      <vt:lpstr>Agua Mar No Desalada</vt:lpstr>
      <vt:lpstr>Agua Mar Desalada</vt:lpstr>
      <vt:lpstr>Aguas Terceros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Cisternas</dc:creator>
  <cp:lastModifiedBy>Alexander</cp:lastModifiedBy>
  <dcterms:created xsi:type="dcterms:W3CDTF">2015-08-26T15:00:08Z</dcterms:created>
  <dcterms:modified xsi:type="dcterms:W3CDTF">2018-12-02T23:52:30Z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